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7755"/>
  </bookViews>
  <sheets>
    <sheet name="Лист1" sheetId="17" r:id="rId1"/>
  </sheets>
  <externalReferences>
    <externalReference r:id="rId2"/>
  </externalReferences>
  <definedNames>
    <definedName name="_xlnm._FilterDatabase" localSheetId="0" hidden="1">Лист1!$A$15:$N$447</definedName>
  </definedNames>
  <calcPr calcId="125725"/>
</workbook>
</file>

<file path=xl/calcChain.xml><?xml version="1.0" encoding="utf-8"?>
<calcChain xmlns="http://schemas.openxmlformats.org/spreadsheetml/2006/main">
  <c r="K447" i="17"/>
  <c r="K276"/>
  <c r="G252"/>
  <c r="G443"/>
  <c r="K300" l="1"/>
  <c r="I199"/>
  <c r="K167"/>
  <c r="I160"/>
  <c r="I147"/>
  <c r="K442" l="1"/>
  <c r="I434"/>
  <c r="K434"/>
  <c r="K438"/>
  <c r="I438"/>
  <c r="K433"/>
  <c r="I218"/>
  <c r="K209"/>
  <c r="K206"/>
  <c r="K200" s="1"/>
  <c r="G200"/>
  <c r="K179"/>
  <c r="I152"/>
  <c r="I151" s="1"/>
  <c r="I165"/>
  <c r="F313"/>
  <c r="H313" s="1"/>
  <c r="J313" s="1"/>
  <c r="G309"/>
  <c r="F312" s="1"/>
  <c r="H312" s="1"/>
  <c r="J312" s="1"/>
  <c r="I304"/>
  <c r="I305"/>
  <c r="K303"/>
  <c r="K297"/>
  <c r="K298"/>
  <c r="K291"/>
  <c r="K290"/>
  <c r="K289"/>
  <c r="K274"/>
  <c r="K273"/>
  <c r="K272"/>
  <c r="K271"/>
  <c r="K263"/>
  <c r="I263" s="1"/>
  <c r="K260"/>
  <c r="I294" l="1"/>
  <c r="I293" s="1"/>
  <c r="I301"/>
  <c r="K293"/>
  <c r="I285"/>
  <c r="G285" s="1"/>
  <c r="I279"/>
  <c r="I268"/>
  <c r="I261"/>
  <c r="I259" s="1"/>
  <c r="I418" l="1"/>
  <c r="I405"/>
  <c r="I445"/>
  <c r="I410"/>
  <c r="I403"/>
  <c r="I395"/>
  <c r="I433"/>
  <c r="I432" s="1"/>
  <c r="I430"/>
  <c r="I428"/>
  <c r="I399"/>
  <c r="I390"/>
  <c r="I402"/>
  <c r="I400"/>
  <c r="I389"/>
  <c r="I292"/>
  <c r="I244"/>
  <c r="I241"/>
  <c r="I211"/>
  <c r="I185"/>
  <c r="I201"/>
  <c r="I200" s="1"/>
  <c r="I190"/>
  <c r="I143"/>
  <c r="I130"/>
  <c r="I110"/>
  <c r="I98"/>
  <c r="I81"/>
  <c r="I378"/>
  <c r="I83"/>
  <c r="I76"/>
  <c r="I342"/>
  <c r="I341"/>
  <c r="I340"/>
  <c r="I62"/>
  <c r="I36"/>
  <c r="I113"/>
  <c r="I34" l="1"/>
  <c r="I60"/>
  <c r="I49"/>
  <c r="I69"/>
  <c r="I20"/>
  <c r="I209"/>
  <c r="I120"/>
  <c r="I119" s="1"/>
  <c r="I115"/>
  <c r="I94"/>
  <c r="I89"/>
  <c r="I87"/>
  <c r="I79"/>
  <c r="I73"/>
  <c r="I50"/>
  <c r="I18"/>
  <c r="H311"/>
  <c r="F311"/>
  <c r="F447" s="1"/>
  <c r="H447" l="1"/>
  <c r="I17"/>
  <c r="I23"/>
  <c r="I26"/>
  <c r="I30"/>
  <c r="I32"/>
  <c r="I39"/>
  <c r="I43"/>
  <c r="I53"/>
  <c r="I56"/>
  <c r="I61"/>
  <c r="I64"/>
  <c r="I72"/>
  <c r="I78"/>
  <c r="I85"/>
  <c r="I88"/>
  <c r="I93"/>
  <c r="I96"/>
  <c r="I100"/>
  <c r="I102"/>
  <c r="I104"/>
  <c r="I108"/>
  <c r="I114"/>
  <c r="I123"/>
  <c r="I125"/>
  <c r="I127"/>
  <c r="I129"/>
  <c r="I131"/>
  <c r="I134"/>
  <c r="I137"/>
  <c r="G141"/>
  <c r="I139"/>
  <c r="I141"/>
  <c r="I163"/>
  <c r="I167"/>
  <c r="I170"/>
  <c r="I172"/>
  <c r="I174"/>
  <c r="I178"/>
  <c r="I186"/>
  <c r="I188"/>
  <c r="I195"/>
  <c r="I198"/>
  <c r="I208"/>
  <c r="I212"/>
  <c r="I215"/>
  <c r="I217"/>
  <c r="I225"/>
  <c r="I230"/>
  <c r="I234"/>
  <c r="I242"/>
  <c r="I245"/>
  <c r="I308"/>
  <c r="I311"/>
  <c r="I315"/>
  <c r="I322"/>
  <c r="I324"/>
  <c r="I331"/>
  <c r="I334"/>
  <c r="I337"/>
  <c r="I345"/>
  <c r="I348"/>
  <c r="I350"/>
  <c r="I353"/>
  <c r="I355"/>
  <c r="I360"/>
  <c r="I363"/>
  <c r="I365"/>
  <c r="I368"/>
  <c r="I370"/>
  <c r="I373"/>
  <c r="I380"/>
  <c r="I383"/>
  <c r="I385"/>
  <c r="I388"/>
  <c r="I392"/>
  <c r="I396"/>
  <c r="I398"/>
  <c r="I401"/>
  <c r="I409"/>
  <c r="I413"/>
  <c r="I415"/>
  <c r="I423"/>
  <c r="I425"/>
  <c r="I427"/>
  <c r="I429"/>
  <c r="I443" l="1"/>
  <c r="I252"/>
  <c r="I228"/>
  <c r="I302"/>
  <c r="I258"/>
  <c r="I257"/>
  <c r="I442"/>
  <c r="I255"/>
  <c r="I254"/>
  <c r="D330"/>
  <c r="D329"/>
  <c r="D328"/>
  <c r="D327"/>
  <c r="D326"/>
  <c r="D325"/>
  <c r="D316"/>
  <c r="D317"/>
  <c r="D318"/>
  <c r="D319"/>
  <c r="D320"/>
  <c r="D321"/>
  <c r="I307" l="1"/>
  <c r="I447"/>
  <c r="G308"/>
  <c r="J311"/>
  <c r="J447" s="1"/>
  <c r="K308"/>
  <c r="G436"/>
  <c r="K436"/>
  <c r="K432"/>
  <c r="G432"/>
  <c r="K429"/>
  <c r="G429"/>
  <c r="K427"/>
  <c r="G427"/>
  <c r="K425"/>
  <c r="G425"/>
  <c r="K423"/>
  <c r="G423"/>
  <c r="K415"/>
  <c r="G415"/>
  <c r="K413"/>
  <c r="G413"/>
  <c r="K409"/>
  <c r="G409"/>
  <c r="K401"/>
  <c r="G401"/>
  <c r="K398"/>
  <c r="G398"/>
  <c r="K396"/>
  <c r="G396"/>
  <c r="K392"/>
  <c r="G392"/>
  <c r="K388"/>
  <c r="G388"/>
  <c r="K385"/>
  <c r="G385"/>
  <c r="K383"/>
  <c r="G383"/>
  <c r="K380"/>
  <c r="G380"/>
  <c r="K373"/>
  <c r="G373"/>
  <c r="G370"/>
  <c r="K368"/>
  <c r="G368"/>
  <c r="K365"/>
  <c r="G365"/>
  <c r="K363"/>
  <c r="G363"/>
  <c r="K360"/>
  <c r="G360"/>
  <c r="K355"/>
  <c r="G355"/>
  <c r="K353"/>
  <c r="G353"/>
  <c r="K350"/>
  <c r="G350"/>
  <c r="K348"/>
  <c r="G348"/>
  <c r="K345"/>
  <c r="G345"/>
  <c r="K337"/>
  <c r="G337"/>
  <c r="K334"/>
  <c r="G334"/>
  <c r="K331"/>
  <c r="G331"/>
  <c r="K324"/>
  <c r="G324"/>
  <c r="K322"/>
  <c r="G322"/>
  <c r="K315"/>
  <c r="G315"/>
  <c r="K285"/>
  <c r="K268"/>
  <c r="G279"/>
  <c r="K279"/>
  <c r="K188"/>
  <c r="G167"/>
  <c r="G64"/>
  <c r="G263"/>
  <c r="G307" s="1"/>
  <c r="K259"/>
  <c r="K70"/>
  <c r="K66"/>
  <c r="K64"/>
  <c r="K61"/>
  <c r="G61"/>
  <c r="K51"/>
  <c r="K41"/>
  <c r="K39"/>
  <c r="K23"/>
  <c r="K245"/>
  <c r="G245"/>
  <c r="K242"/>
  <c r="K234"/>
  <c r="G234"/>
  <c r="G242"/>
  <c r="K230"/>
  <c r="G230"/>
  <c r="K225"/>
  <c r="G225"/>
  <c r="K217"/>
  <c r="G217"/>
  <c r="K215"/>
  <c r="G215"/>
  <c r="K212"/>
  <c r="G212"/>
  <c r="K208"/>
  <c r="G208"/>
  <c r="K198"/>
  <c r="G198"/>
  <c r="K195"/>
  <c r="G195"/>
  <c r="G188"/>
  <c r="K186"/>
  <c r="G186"/>
  <c r="K178"/>
  <c r="G178"/>
  <c r="K174"/>
  <c r="G174"/>
  <c r="K172"/>
  <c r="G172"/>
  <c r="K170"/>
  <c r="G170"/>
  <c r="K165"/>
  <c r="G165"/>
  <c r="K163"/>
  <c r="G163"/>
  <c r="K160"/>
  <c r="G160"/>
  <c r="K158"/>
  <c r="G158"/>
  <c r="K151"/>
  <c r="G151"/>
  <c r="K149"/>
  <c r="G149"/>
  <c r="K141"/>
  <c r="K139"/>
  <c r="G139"/>
  <c r="K137"/>
  <c r="G137"/>
  <c r="K134"/>
  <c r="G134"/>
  <c r="K131"/>
  <c r="G131"/>
  <c r="K129"/>
  <c r="G129"/>
  <c r="K127"/>
  <c r="G127"/>
  <c r="K125"/>
  <c r="G125"/>
  <c r="K123"/>
  <c r="G123"/>
  <c r="K119"/>
  <c r="G119"/>
  <c r="K114"/>
  <c r="G114"/>
  <c r="K108"/>
  <c r="G108"/>
  <c r="K104"/>
  <c r="G104"/>
  <c r="K102"/>
  <c r="G102"/>
  <c r="K100"/>
  <c r="G100"/>
  <c r="K91"/>
  <c r="K96"/>
  <c r="G96"/>
  <c r="K93"/>
  <c r="G93"/>
  <c r="K88"/>
  <c r="G88"/>
  <c r="K85"/>
  <c r="G85"/>
  <c r="K78"/>
  <c r="G78"/>
  <c r="K72"/>
  <c r="G72"/>
  <c r="G56"/>
  <c r="K56"/>
  <c r="K53"/>
  <c r="G53"/>
  <c r="K43"/>
  <c r="G43"/>
  <c r="G39"/>
  <c r="K32"/>
  <c r="G32"/>
  <c r="K30"/>
  <c r="G30"/>
  <c r="K26"/>
  <c r="G26"/>
  <c r="G23"/>
  <c r="K17"/>
  <c r="G17"/>
  <c r="K307" l="1"/>
  <c r="K228"/>
  <c r="G228"/>
  <c r="K252"/>
  <c r="G447" l="1"/>
  <c r="K370" l="1"/>
</calcChain>
</file>

<file path=xl/sharedStrings.xml><?xml version="1.0" encoding="utf-8"?>
<sst xmlns="http://schemas.openxmlformats.org/spreadsheetml/2006/main" count="1366" uniqueCount="606">
  <si>
    <t>Участие  в  фестивалях, конкурсах "Подсолнух", "Изомир", "Кисточка"</t>
  </si>
  <si>
    <t>Праздник, посвященный  Международному Дню защиты детей</t>
  </si>
  <si>
    <t>Заработная плата работников учреждения культуры Софинансирование стимулирующих выплат из местного бюджета</t>
  </si>
  <si>
    <t>Начисления на зарплату -софинансирование стимулирующих выплат из местного бюджета</t>
  </si>
  <si>
    <t>Стимулирующие выплаты из бюджета  ЛО</t>
  </si>
  <si>
    <t>Организация и проведение культурно-массового мероприятия в п.Разметелево</t>
  </si>
  <si>
    <t>4</t>
  </si>
  <si>
    <t>5</t>
  </si>
  <si>
    <t>6</t>
  </si>
  <si>
    <t>3.1.</t>
  </si>
  <si>
    <t>3.2.</t>
  </si>
  <si>
    <t>4.1.</t>
  </si>
  <si>
    <t>5.1.</t>
  </si>
  <si>
    <t>5.2.</t>
  </si>
  <si>
    <t>5.3.</t>
  </si>
  <si>
    <t>5.4.</t>
  </si>
  <si>
    <t>5.5.</t>
  </si>
  <si>
    <t>5.6.</t>
  </si>
  <si>
    <t>8.1.</t>
  </si>
  <si>
    <t>8.2.</t>
  </si>
  <si>
    <t>ИТОГО</t>
  </si>
  <si>
    <t>Итого:</t>
  </si>
  <si>
    <t>Организация и проведение культурно-массового мероприятия в п.Колтуши</t>
  </si>
  <si>
    <t>8.3</t>
  </si>
  <si>
    <t>Создание условий для организации досуга  и обеспечения услугами учреждений культуры жителей МО Колтушское СП</t>
  </si>
  <si>
    <t>1.1.</t>
  </si>
  <si>
    <t>Приобретение цветов</t>
  </si>
  <si>
    <t>1.2</t>
  </si>
  <si>
    <t xml:space="preserve">Приобретение ТМЦ (продукты) </t>
  </si>
  <si>
    <t>1.3</t>
  </si>
  <si>
    <t>Транспортные услуги</t>
  </si>
  <si>
    <t>1.4</t>
  </si>
  <si>
    <t>Приобретение ТМЦ (продукты)</t>
  </si>
  <si>
    <t>2</t>
  </si>
  <si>
    <t>2.1.</t>
  </si>
  <si>
    <t>3</t>
  </si>
  <si>
    <t>Услуги по экскурсионному обслуживанию</t>
  </si>
  <si>
    <t>Оплата взносов за участие</t>
  </si>
  <si>
    <t xml:space="preserve"> Услуги звукорежиссера</t>
  </si>
  <si>
    <t>Услуги по украшению зала</t>
  </si>
  <si>
    <t>Услуги видеорежиссера</t>
  </si>
  <si>
    <t>Приобретение наградной продукции</t>
  </si>
  <si>
    <t>6.1.</t>
  </si>
  <si>
    <t>7.1</t>
  </si>
  <si>
    <t>Приобретение ТМЦ(продукты)</t>
  </si>
  <si>
    <t>Услуги по техническому обеспечению мероприятий</t>
  </si>
  <si>
    <t>Услуги по организации питания, дискотеки</t>
  </si>
  <si>
    <t>8</t>
  </si>
  <si>
    <t>Приобретение ТМЦ (призы)</t>
  </si>
  <si>
    <t>9</t>
  </si>
  <si>
    <t>9.1.</t>
  </si>
  <si>
    <t>9.2.</t>
  </si>
  <si>
    <t>10</t>
  </si>
  <si>
    <t>10.1.</t>
  </si>
  <si>
    <t>Преобретение ТМЦ (подарки)</t>
  </si>
  <si>
    <t>11</t>
  </si>
  <si>
    <t>11.1.</t>
  </si>
  <si>
    <t>11.2.</t>
  </si>
  <si>
    <t>12</t>
  </si>
  <si>
    <t>12.1.</t>
  </si>
  <si>
    <t>13</t>
  </si>
  <si>
    <t>14</t>
  </si>
  <si>
    <t>14.1.</t>
  </si>
  <si>
    <t>15</t>
  </si>
  <si>
    <t>15.1</t>
  </si>
  <si>
    <t>16</t>
  </si>
  <si>
    <t>17.1</t>
  </si>
  <si>
    <t>17.2</t>
  </si>
  <si>
    <t>17.3</t>
  </si>
  <si>
    <t>17.4</t>
  </si>
  <si>
    <t>Услуги баяниста</t>
  </si>
  <si>
    <t>17.5</t>
  </si>
  <si>
    <t>Услуги медицинского сопровождения</t>
  </si>
  <si>
    <t>17.6</t>
  </si>
  <si>
    <t>Услуги по организации питания</t>
  </si>
  <si>
    <t>18.1</t>
  </si>
  <si>
    <t xml:space="preserve">Приобретение ТМЦ (шары) </t>
  </si>
  <si>
    <t>21</t>
  </si>
  <si>
    <t>21.1</t>
  </si>
  <si>
    <t>21.2</t>
  </si>
  <si>
    <t>Приобретение ТМЦ (подарки)</t>
  </si>
  <si>
    <t>22</t>
  </si>
  <si>
    <t>22.1</t>
  </si>
  <si>
    <t>23.1</t>
  </si>
  <si>
    <t>24.1</t>
  </si>
  <si>
    <t>24.2</t>
  </si>
  <si>
    <t>25</t>
  </si>
  <si>
    <t>25.1</t>
  </si>
  <si>
    <t>25.2</t>
  </si>
  <si>
    <t>26</t>
  </si>
  <si>
    <t>27</t>
  </si>
  <si>
    <t>27.1</t>
  </si>
  <si>
    <t>28</t>
  </si>
  <si>
    <t>28.1</t>
  </si>
  <si>
    <t>28.2</t>
  </si>
  <si>
    <t>28.3</t>
  </si>
  <si>
    <t>29</t>
  </si>
  <si>
    <t>29.1</t>
  </si>
  <si>
    <t>29.2</t>
  </si>
  <si>
    <t>29.3</t>
  </si>
  <si>
    <t>30</t>
  </si>
  <si>
    <t>30.1</t>
  </si>
  <si>
    <t>30.2</t>
  </si>
  <si>
    <t>30.3</t>
  </si>
  <si>
    <t>30.4</t>
  </si>
  <si>
    <t>30.5</t>
  </si>
  <si>
    <t>Выпускной бал для школьников</t>
  </si>
  <si>
    <t>32.1</t>
  </si>
  <si>
    <t>33.1</t>
  </si>
  <si>
    <t>34.1</t>
  </si>
  <si>
    <t>35</t>
  </si>
  <si>
    <t>35.1</t>
  </si>
  <si>
    <t>36</t>
  </si>
  <si>
    <t>36.1</t>
  </si>
  <si>
    <t>37</t>
  </si>
  <si>
    <t>37.1</t>
  </si>
  <si>
    <t>37.2</t>
  </si>
  <si>
    <t>38</t>
  </si>
  <si>
    <t>38.1</t>
  </si>
  <si>
    <t>39.1</t>
  </si>
  <si>
    <t>40</t>
  </si>
  <si>
    <t>40.1</t>
  </si>
  <si>
    <t>Оплата приглашенных артиствов (Музыкально-литературная постановка "Мы родом из блокады")</t>
  </si>
  <si>
    <t>Организация чаепития</t>
  </si>
  <si>
    <t>41</t>
  </si>
  <si>
    <t>41.1</t>
  </si>
  <si>
    <t>42</t>
  </si>
  <si>
    <t>42.1</t>
  </si>
  <si>
    <t xml:space="preserve">Приобретение ТМЦ (подарки) </t>
  </si>
  <si>
    <t>43</t>
  </si>
  <si>
    <t>43.1</t>
  </si>
  <si>
    <t>Организация экскурсий ( для детей, заним. в кружках и студиях)</t>
  </si>
  <si>
    <t>26.1</t>
  </si>
  <si>
    <t xml:space="preserve">Транспортные услугами </t>
  </si>
  <si>
    <t>Проведение сморта-конкурса "Ветеранское подворье"</t>
  </si>
  <si>
    <t>19</t>
  </si>
  <si>
    <t>Краеведческая экскурссия, цель - изучение музеев и памятников культуры ЛО и СПб</t>
  </si>
  <si>
    <t>19.1.</t>
  </si>
  <si>
    <t>Краеведческая экскурссия, цель - изучение музеев и памятников культуры ЛО и СПб, Пушкинские места-Приютино</t>
  </si>
  <si>
    <t xml:space="preserve">Приобретение ТМЦ(продукты) </t>
  </si>
  <si>
    <t>Приобретение ТМЦ (сувениры)</t>
  </si>
  <si>
    <t>44.1</t>
  </si>
  <si>
    <t>Оплата фильма о педагогах</t>
  </si>
  <si>
    <t>46.1</t>
  </si>
  <si>
    <t>48</t>
  </si>
  <si>
    <t>48.1</t>
  </si>
  <si>
    <t>49</t>
  </si>
  <si>
    <t>50.1</t>
  </si>
  <si>
    <t xml:space="preserve">Поздравление 90-летних Юбиляров </t>
  </si>
  <si>
    <t>51.1</t>
  </si>
  <si>
    <t>51.2</t>
  </si>
  <si>
    <t>51.3</t>
  </si>
  <si>
    <t>52.1</t>
  </si>
  <si>
    <t>52.2</t>
  </si>
  <si>
    <t>53.1</t>
  </si>
  <si>
    <t>54.1</t>
  </si>
  <si>
    <t>54.2</t>
  </si>
  <si>
    <t>54.3</t>
  </si>
  <si>
    <t>54.4</t>
  </si>
  <si>
    <t>54.5</t>
  </si>
  <si>
    <t>54.6</t>
  </si>
  <si>
    <t xml:space="preserve">Приобретение ТМЦ </t>
  </si>
  <si>
    <t xml:space="preserve">Приобретение ТМЦ (призы) </t>
  </si>
  <si>
    <t>Оплата спектакля</t>
  </si>
  <si>
    <t>Уличные Новогодние представления д/детей, 4 площадки (Разметелево, Хапо-ое, Колтуши, д.Старая)</t>
  </si>
  <si>
    <t>Новогодние представления для детей  2 елки (ТРЦ Колтуши)</t>
  </si>
  <si>
    <t xml:space="preserve">Обеспечение деятельности казенных учреждениий культуры в   МО Колтушское СП  </t>
  </si>
  <si>
    <t>Заработная плата работников учреждения культуры</t>
  </si>
  <si>
    <t>Заработная плата работников учреждения культуры по платным услугам</t>
  </si>
  <si>
    <t>Начисления на заработную плату</t>
  </si>
  <si>
    <t>Начисления на заработную плату по платным услугам</t>
  </si>
  <si>
    <t>Расходы на услуги связи</t>
  </si>
  <si>
    <t>Расходы за аренду помещений</t>
  </si>
  <si>
    <t>Расходы на содержание имущества(ремонт муф печи,настройка пианино)</t>
  </si>
  <si>
    <t>Увеличение стоимости ОС (Книги)</t>
  </si>
  <si>
    <t xml:space="preserve">Увеличение стоимости  ОС (Приобретение мебели для ДК Разметелево) и ОС для ДК Воейково по заявке </t>
  </si>
  <si>
    <t>Увеличение стоимости ОС в т.ч. По платным услугам</t>
  </si>
  <si>
    <t>Расходы на услуги связи (Итернет)</t>
  </si>
  <si>
    <t xml:space="preserve">Транспортные услуги (маршрутный лист) </t>
  </si>
  <si>
    <t>Расходы на содержание имущества ремонт и заправка картриджей (ЦКС)</t>
  </si>
  <si>
    <t>Расходы на содержание имущества ремонт и заправка картриджей (АДМ.)</t>
  </si>
  <si>
    <t xml:space="preserve">Аттестация рабочих мест </t>
  </si>
  <si>
    <t>Медосмотр сотрудников</t>
  </si>
  <si>
    <t>Семинары по повышению квалификации</t>
  </si>
  <si>
    <t>ФГУП "ЦентрИнформ" электронная отчетность открытие доступа</t>
  </si>
  <si>
    <t>ФГУП" Почта России" подписка и доставка период.изданий</t>
  </si>
  <si>
    <t>Приобретение ТМЦ для организации работы кружков и студий</t>
  </si>
  <si>
    <t>Расходы на оплату налогов,сборов и иных платежей</t>
  </si>
  <si>
    <t>Оплата труда внештатных руководителей кружков и студий с начисления</t>
  </si>
  <si>
    <t>Приобретение ТМЦ для организации платных услуг</t>
  </si>
  <si>
    <t>Приобретение хозяйст.,санитарных  и расходных материалов для содержания помещений  (АДМ)</t>
  </si>
  <si>
    <t>Организация и проведение физкультурно-оздоровительных и спортивных мероприятий поселения</t>
  </si>
  <si>
    <t>Лыжные гонки классическим стилем, I этап</t>
  </si>
  <si>
    <t>Турнир по минифутболу на первенство МО г. Кировска</t>
  </si>
  <si>
    <t>Лыжные гонки классическим стилем, I I этап</t>
  </si>
  <si>
    <t>Турнир по русским шашкам в честь  дня Рсоссийской Армии</t>
  </si>
  <si>
    <t>3.1</t>
  </si>
  <si>
    <t>Турнир по шахматам, в честь дня Российской Армии</t>
  </si>
  <si>
    <t>4.1</t>
  </si>
  <si>
    <t>Лыжные гонки свободным  стилем, III этап</t>
  </si>
  <si>
    <t>Турнир по настольному теннису, посвященный Дню защитника отечества, I этап, в том числе:</t>
  </si>
  <si>
    <t xml:space="preserve">Международный турнир по волейболу </t>
  </si>
  <si>
    <t>Турнир по настольному теннису, посвященный Дню метеоролога,  I I этап, в том числе:</t>
  </si>
  <si>
    <t>34</t>
  </si>
  <si>
    <t>Всероссийский турнир по волейболу памяти В.В.Файфера г. Рыбинск</t>
  </si>
  <si>
    <t>Турнир по настольному теннису, посвященный Всемирному  Дню тенниса, III этап, в том числе:</t>
  </si>
  <si>
    <t>Турнир по футболу кубок района</t>
  </si>
  <si>
    <t>Услуги аренды поля</t>
  </si>
  <si>
    <t>Турнир по русским шашкам в честь  Дня Победы</t>
  </si>
  <si>
    <t>8.1</t>
  </si>
  <si>
    <t>Турнир по хоккею, посвященный годовщине Дня Победы</t>
  </si>
  <si>
    <t>Футбольный турнир, посвященный 9 мая</t>
  </si>
  <si>
    <t>10.1</t>
  </si>
  <si>
    <t>Легкоатлетический кросс на МО Колтушское поселение 1 этап</t>
  </si>
  <si>
    <t>Велодуатлон</t>
  </si>
  <si>
    <t>Поездка в спортивный лагерь волейбольной команды</t>
  </si>
  <si>
    <t>Футбольный турнир</t>
  </si>
  <si>
    <t>Медицинское обслуживание мероприятия</t>
  </si>
  <si>
    <t>Турнир по хоккею на приз администрации МО Колтушское СП</t>
  </si>
  <si>
    <t>Чемпионат МО Колтушское СП по настольному теннису</t>
  </si>
  <si>
    <t>Легкоатлетический кросс на МО Колтушское поселение 2 этап</t>
  </si>
  <si>
    <t>Соревнования по скандинавской ходьбе "На тропу здоровья"</t>
  </si>
  <si>
    <t>Открытое первенство ЛО среди юношей и девушек по возрастам 1997г.р. и моложе по наст. теннису г. Сясьстрой</t>
  </si>
  <si>
    <t>Легкоатлетический кросс на МО Колтушское поселение 3 этап</t>
  </si>
  <si>
    <t>Открытое первенство города по волейболу</t>
  </si>
  <si>
    <t>Турнир по волейболу г. Кандопога респ. Карелия</t>
  </si>
  <si>
    <t>Турнир по шашкам в честь Дня Независимости</t>
  </si>
  <si>
    <t>Соревнования по спортивной гимнастике</t>
  </si>
  <si>
    <t>Новогодний турнир по шашкам</t>
  </si>
  <si>
    <t>Взносы за участие в соревнованиях по футболу</t>
  </si>
  <si>
    <t>Стартовые взносы на чемпионат СП по волейболу</t>
  </si>
  <si>
    <t>Всероссийский турнир по волейболу г. Тутаев</t>
  </si>
  <si>
    <t>ВСЕГО:</t>
  </si>
  <si>
    <t>Митинг, посвященный  Дню снятия Блокады Ленинграда (документальный фильм и концерт)</t>
  </si>
  <si>
    <t xml:space="preserve">Праздник, посвященный  Дню снятия Блокады Ленинграда (организация досуга для детей, занимающихся в кружках ЦКД пос. Воейково) </t>
  </si>
  <si>
    <t>Экскурсия профориентационная на промпредприятие</t>
  </si>
  <si>
    <t>Участие в Международном фестивале -конкурсе коллектива ансамбля "Радуга"</t>
  </si>
  <si>
    <t>Праздничный концерт, посвященный Дню защитников Отечества</t>
  </si>
  <si>
    <t>Открытая встреча  с исследователями Арктики и Антарктики, фотовыставка (ЦКД пос. Воейково)</t>
  </si>
  <si>
    <t>Массовое праздничное мероприятие "Народное гуляние Масленица"</t>
  </si>
  <si>
    <t>Праздничный концерт, посвященный Международному женскому дню</t>
  </si>
  <si>
    <t>Организация и проведение культурно-массового мероприятия, в т.ч.:</t>
  </si>
  <si>
    <t>Приобретение ТМЦ (продукты) для детей-участников концерта</t>
  </si>
  <si>
    <t>9.3.</t>
  </si>
  <si>
    <t>9.4.</t>
  </si>
  <si>
    <t>Праздник,посвященный Международному женскому дню "Прекрасной женщины портрет" (ЦКД пос. Воейково)</t>
  </si>
  <si>
    <t>Мероприятие,  посвященное Дню работника культуры</t>
  </si>
  <si>
    <t>12.2.</t>
  </si>
  <si>
    <t>12.3.</t>
  </si>
  <si>
    <t>Мероприятие, посвященное Дню пожарной охраны</t>
  </si>
  <si>
    <t>13.1.</t>
  </si>
  <si>
    <t>13.2.</t>
  </si>
  <si>
    <t xml:space="preserve">Участие ансамбля "Радуга" во Всероссийском фестивале-конкурсе </t>
  </si>
  <si>
    <t>Организация участия на 70 человек</t>
  </si>
  <si>
    <t>Мероприятие, посвященное Дню местного самоуправления</t>
  </si>
  <si>
    <t>Услуги по организации и проведению мероприятия</t>
  </si>
  <si>
    <t>Экскурсия краеведческая по изучению музеев и памятников ЛО и СПб</t>
  </si>
  <si>
    <t>16.1</t>
  </si>
  <si>
    <t>17</t>
  </si>
  <si>
    <t>Праздник, посвященный Дню космонавтики</t>
  </si>
  <si>
    <t>Праздник, посвященный 72 годовщине Дня Победы</t>
  </si>
  <si>
    <t>18.2</t>
  </si>
  <si>
    <t xml:space="preserve">Митинг, посвященный  72 годовщине Дня Победы (67 Армия) </t>
  </si>
  <si>
    <t>19.2.</t>
  </si>
  <si>
    <t>19.3.</t>
  </si>
  <si>
    <t xml:space="preserve">Организация чаепития </t>
  </si>
  <si>
    <t>19.4.</t>
  </si>
  <si>
    <t>19.5.</t>
  </si>
  <si>
    <t>19.6.</t>
  </si>
  <si>
    <t>Экскурсия военно-патриотическя  к захоронениям участников ВОВ на территории Колтушского СП</t>
  </si>
  <si>
    <t>20.1</t>
  </si>
  <si>
    <t>20.2</t>
  </si>
  <si>
    <t>Массовое праздничное мероприятие, посвященное 72 годовщине Дня Победы  8-9 мая 4 площадки (Разметелево, Озерки, Колтуши, Канисты)</t>
  </si>
  <si>
    <t>21.3</t>
  </si>
  <si>
    <t>21.6</t>
  </si>
  <si>
    <t>22.2</t>
  </si>
  <si>
    <t>23</t>
  </si>
  <si>
    <t>Праздник, посвященный Дню Славянской письменности и культуры</t>
  </si>
  <si>
    <t>Мероприятие, посвященное Всероссийскому дню библиотек</t>
  </si>
  <si>
    <t>24.2.</t>
  </si>
  <si>
    <t>Массовое праздничное мероприятие, посвященное Международному Дню защиты детей</t>
  </si>
  <si>
    <t>Организация и проведение мероприятия</t>
  </si>
  <si>
    <t>25.3</t>
  </si>
  <si>
    <t>26.2</t>
  </si>
  <si>
    <t>Тематический вечер, посвященный Дню рождения Пушкина</t>
  </si>
  <si>
    <t>Выпускной бал участников ансамбля "Радуга"</t>
  </si>
  <si>
    <t>Праздничный концерт, посвященный Дню России</t>
  </si>
  <si>
    <t>Услуги по организации выступления музыкального коллектива</t>
  </si>
  <si>
    <t>31</t>
  </si>
  <si>
    <t>Митинг, посвященный  Дню памяти и скорби</t>
  </si>
  <si>
    <t>31.1</t>
  </si>
  <si>
    <t>31.2</t>
  </si>
  <si>
    <t>31.3</t>
  </si>
  <si>
    <t>Организация чаепития для ветеранов</t>
  </si>
  <si>
    <t>31.4</t>
  </si>
  <si>
    <t>32.2</t>
  </si>
  <si>
    <t>Мероприятия досуговые: конкурсы, игры, часы досуга</t>
  </si>
  <si>
    <t>Мероприятие, посвященное Дню Военно-морского флота</t>
  </si>
  <si>
    <t>Праздник, посвященный Всероссийскому дню Семьи, любви и верности</t>
  </si>
  <si>
    <t>Экскурсия краеведческая многодневная</t>
  </si>
  <si>
    <t>Экскурсия краеведческая, для детей, занимающихся в кружках и студиях</t>
  </si>
  <si>
    <t>38.2</t>
  </si>
  <si>
    <t>39</t>
  </si>
  <si>
    <t xml:space="preserve">Участие в конкурсе "Ветеранское подворье" </t>
  </si>
  <si>
    <t>Митинг, посвященный  Дню начала Блокады</t>
  </si>
  <si>
    <t>41.2</t>
  </si>
  <si>
    <t>41.3</t>
  </si>
  <si>
    <t>41.4</t>
  </si>
  <si>
    <t>41.5</t>
  </si>
  <si>
    <t>41.6</t>
  </si>
  <si>
    <t>41.7</t>
  </si>
  <si>
    <t>Экскурсия краеведческая, Пушкинские места-Музей-усадьба Приютино</t>
  </si>
  <si>
    <t>Мероприятие, посвященное Дню пожилого человека</t>
  </si>
  <si>
    <t>43.2</t>
  </si>
  <si>
    <t>43.3</t>
  </si>
  <si>
    <t>43.4</t>
  </si>
  <si>
    <t>43.5</t>
  </si>
  <si>
    <t>43.6</t>
  </si>
  <si>
    <t>44</t>
  </si>
  <si>
    <t>45</t>
  </si>
  <si>
    <t>45.1</t>
  </si>
  <si>
    <t>45.2</t>
  </si>
  <si>
    <t>46</t>
  </si>
  <si>
    <t>Организация экскурсий  для  гостей и жителей поселения</t>
  </si>
  <si>
    <t>47</t>
  </si>
  <si>
    <t>Организация транспортных услуг в рамках районных мероприятий</t>
  </si>
  <si>
    <t>47.1</t>
  </si>
  <si>
    <t>49.1.</t>
  </si>
  <si>
    <t>50</t>
  </si>
  <si>
    <t>51</t>
  </si>
  <si>
    <t>Мероприятие "День открытых дверей, день хороших друзей"</t>
  </si>
  <si>
    <t>Праздничный концерт, посвященный Дню учителя</t>
  </si>
  <si>
    <t>Организация и проведение мероприятия, в т.ч.</t>
  </si>
  <si>
    <t>Организация фуршета</t>
  </si>
  <si>
    <t>52.3</t>
  </si>
  <si>
    <t>Митинг, посвященный  традиционной встрече 67 Армии (осень)</t>
  </si>
  <si>
    <t>55</t>
  </si>
  <si>
    <t>Праздник, посвященния в участники ансамбля "Радуга</t>
  </si>
  <si>
    <t>55.1</t>
  </si>
  <si>
    <t>55.2</t>
  </si>
  <si>
    <t xml:space="preserve">Встреча, посвященная Дню инвалида "Мы вместе" </t>
  </si>
  <si>
    <t>56.1</t>
  </si>
  <si>
    <t>Праздничный концерт, посвященный Дню матери</t>
  </si>
  <si>
    <t>57.1</t>
  </si>
  <si>
    <t>57.2</t>
  </si>
  <si>
    <t>57.3</t>
  </si>
  <si>
    <t>57.4</t>
  </si>
  <si>
    <t>57.5</t>
  </si>
  <si>
    <t>57.6</t>
  </si>
  <si>
    <t>58.1</t>
  </si>
  <si>
    <t>58.2</t>
  </si>
  <si>
    <t>58.3</t>
  </si>
  <si>
    <t>59.1</t>
  </si>
  <si>
    <t>59.2</t>
  </si>
  <si>
    <t>60.1</t>
  </si>
  <si>
    <t>Праздничный юбилейный концерт, посвященный 25-ти летию ансамбля "Радуга"</t>
  </si>
  <si>
    <t>61.1</t>
  </si>
  <si>
    <t>61.2</t>
  </si>
  <si>
    <t>61.3</t>
  </si>
  <si>
    <t>61.4</t>
  </si>
  <si>
    <t xml:space="preserve">Услуги по организации и проведению мероприятия (КЗ "Карнавал") </t>
  </si>
  <si>
    <t>61.5</t>
  </si>
  <si>
    <t>61.6</t>
  </si>
  <si>
    <t>61.7</t>
  </si>
  <si>
    <t>62</t>
  </si>
  <si>
    <t>62.1</t>
  </si>
  <si>
    <t>62.2</t>
  </si>
  <si>
    <t>Культурно-массовое мероприятие, посвященное празднованию Нового года на территории МО Колтушское СП</t>
  </si>
  <si>
    <t>63.1</t>
  </si>
  <si>
    <t>Организация и проведение мероприятия, в т.ч.:</t>
  </si>
  <si>
    <t>Уличный новогодний концерт, 4 площадки (Разметелево, Хапо-ое, Колтуши, Воейково); концерт в ТРЦ для приглашенных с фуршетом и дискотекой</t>
  </si>
  <si>
    <t>63.2</t>
  </si>
  <si>
    <t>1</t>
  </si>
  <si>
    <t>7</t>
  </si>
  <si>
    <t>Увеличение стоимости ОС (сист. блок и монитор для ДК Разметелево)</t>
  </si>
  <si>
    <t>18</t>
  </si>
  <si>
    <t>Приобретение канцелярских и хозяйственных товаров</t>
  </si>
  <si>
    <t>20</t>
  </si>
  <si>
    <t>24</t>
  </si>
  <si>
    <t>1.1</t>
  </si>
  <si>
    <t>1.5</t>
  </si>
  <si>
    <t>1.6</t>
  </si>
  <si>
    <t>3.2</t>
  </si>
  <si>
    <t>3.3</t>
  </si>
  <si>
    <t>3.4</t>
  </si>
  <si>
    <t>3.5</t>
  </si>
  <si>
    <t>3.6</t>
  </si>
  <si>
    <t>4.2</t>
  </si>
  <si>
    <t>5.1</t>
  </si>
  <si>
    <t>5.2</t>
  </si>
  <si>
    <t>6.1</t>
  </si>
  <si>
    <t>6.2</t>
  </si>
  <si>
    <t>6.3</t>
  </si>
  <si>
    <t>6.4</t>
  </si>
  <si>
    <t>6.5</t>
  </si>
  <si>
    <t>6.6</t>
  </si>
  <si>
    <t>6.7</t>
  </si>
  <si>
    <t>7.2</t>
  </si>
  <si>
    <t>9.1</t>
  </si>
  <si>
    <t>9.2</t>
  </si>
  <si>
    <t>11.1</t>
  </si>
  <si>
    <t>11.2</t>
  </si>
  <si>
    <t>11.3</t>
  </si>
  <si>
    <t>11.4</t>
  </si>
  <si>
    <t>12.1</t>
  </si>
  <si>
    <t>12.2</t>
  </si>
  <si>
    <t>13.1</t>
  </si>
  <si>
    <t>14.1</t>
  </si>
  <si>
    <t>14.2</t>
  </si>
  <si>
    <t>Организация и проведение турнира</t>
  </si>
  <si>
    <t>16.2</t>
  </si>
  <si>
    <t>Организация пребывания</t>
  </si>
  <si>
    <t>Спортивно-массовое мероприятие, посвященное Дню физкультурника</t>
  </si>
  <si>
    <t>22 1</t>
  </si>
  <si>
    <t>22.3</t>
  </si>
  <si>
    <t>25.4</t>
  </si>
  <si>
    <t>25.5</t>
  </si>
  <si>
    <t>25.6</t>
  </si>
  <si>
    <t>26.3</t>
  </si>
  <si>
    <t>28.4</t>
  </si>
  <si>
    <t>28.5</t>
  </si>
  <si>
    <t>28.6</t>
  </si>
  <si>
    <t>28.7</t>
  </si>
  <si>
    <t>Оказание транспортных услуг</t>
  </si>
  <si>
    <t>32</t>
  </si>
  <si>
    <t>33</t>
  </si>
  <si>
    <t>Услуги  по организации и проведению физкультурно-спортивных мероприятий: занятия по хоккею с шайбой</t>
  </si>
  <si>
    <t xml:space="preserve">Аренда футбольного поля </t>
  </si>
  <si>
    <t>Организация проведения мероприятия (муз. группа)</t>
  </si>
  <si>
    <t>Обеспечение жителей информацией о социально-экономическом и культурном развитии  муниципального образования , о развитии общественной инфраструктуры и иной официальной информиции</t>
  </si>
  <si>
    <t>Расходы на изготовление и выпуск муниципальных газет</t>
  </si>
  <si>
    <t>18.3</t>
  </si>
  <si>
    <t>18.4</t>
  </si>
  <si>
    <t>18.5</t>
  </si>
  <si>
    <t>Организация массовых культурных мероприятий на территории МО Колтушское СП</t>
  </si>
  <si>
    <t>Приобретение георгиевских лент в кол-ве 500 шт.</t>
  </si>
  <si>
    <t xml:space="preserve">Заработная плата работников учреждения культуры </t>
  </si>
  <si>
    <t xml:space="preserve">Начисления на зарплату </t>
  </si>
  <si>
    <t>Вознаграждение за услуги по проведению занятий в студии по хоккею с шайбой на льду(Вознагр.по ГПД+начисл)</t>
  </si>
  <si>
    <t>Мероприятие, посвященное выпуску дошкольников из ДДУ (4 учреждения Разметелево, Хапо-ое, Колтуши, д.Старая)</t>
  </si>
  <si>
    <t>Участие коллектива ансамбля "Радуга" в Международном фестивале -конкурсе</t>
  </si>
  <si>
    <t>Открытый чемпионат МО Колтушское СП по пляжному волейболу</t>
  </si>
  <si>
    <t>Услуги по организации участия футбольной команды "Колтуши" в турнире Народная футбольная Лига</t>
  </si>
  <si>
    <t>Отчет</t>
  </si>
  <si>
    <t xml:space="preserve">о ходе реализации муниципальной программы </t>
  </si>
  <si>
    <t xml:space="preserve">Реквизиты Постановления (дата, номер, наименование) об утверждении муниципальной программы  (с изменениями) </t>
  </si>
  <si>
    <t>№ п/п</t>
  </si>
  <si>
    <t>Исполнение графика реализации (выполнения)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</si>
  <si>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</si>
  <si>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</si>
  <si>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</si>
  <si>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</si>
  <si>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</si>
  <si>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</si>
  <si>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 xml:space="preserve">Наименование муниципальной программы в соответствии с постановлением об ее утверждении  </t>
  </si>
  <si>
    <t>Наименование мероприятия, адрес выполнения работ</t>
  </si>
  <si>
    <t>ФАКТ
Выполнено работ (услуг) по МК, руб.</t>
  </si>
  <si>
    <t>Заключение МК на выполнение работ по объекту (№ МК, дата, наименование подрядчика)</t>
  </si>
  <si>
    <t>Исполнение мероприятий муниципальной программы</t>
  </si>
  <si>
    <t>«Развитие и сохранение культуры, спорта и искусства на территории муниципального образования Колтушское сельское поселение Всеволожского муниципального района Ленинградской области в 2017 году»</t>
  </si>
  <si>
    <t>Примечание</t>
  </si>
  <si>
    <t>Софинансирование стимулирующих выплат</t>
  </si>
  <si>
    <t xml:space="preserve">Дог. № 07/02-17
от 22.02.17
ТРЦ Колтуши ООО
</t>
  </si>
  <si>
    <t>Дог. № 125
от 27.03.2017
Музыка путешествий ООО</t>
  </si>
  <si>
    <t>Дог. № 049/17
от 28.02.2017
Про Мир ООО</t>
  </si>
  <si>
    <t>Дог. № 050/17
от 01.03.2017
Про Мир ООО</t>
  </si>
  <si>
    <t>Дог. № 02/02-17
от 21.02.17.
Регион ООО</t>
  </si>
  <si>
    <t>Дог. № 11/03-17
от 06.03.17.
Диалог ООО</t>
  </si>
  <si>
    <t>Дог. № 14/04-17
от 19.04.17
Федоров А.А. ИП</t>
  </si>
  <si>
    <t>Дог. № 10/03-17 
от 03.03.2017
Читян С.А. ИП</t>
  </si>
  <si>
    <t>Дог. № 03/02-17
от 21.02.17.
Похочева О.В. ИП</t>
  </si>
  <si>
    <t>Дог. № 6/2017 
от 15.02.17
Федоров А.А. ИП</t>
  </si>
  <si>
    <t>Дог. № 04/02-17
от 21.02.17.
Похочева О.В. ИП</t>
  </si>
  <si>
    <t>Дог. № 170/17
от 19.04.17
Про Мир ООО</t>
  </si>
  <si>
    <t xml:space="preserve">Дог. № 12/03-17
от 21.03.17
СПб ГБУК "СПб ГМДТ "Буфф"
</t>
  </si>
  <si>
    <t>Дог. № 109/2017
от 25.04.17.
ГБУЗ ЛО Всеволожская КМБ</t>
  </si>
  <si>
    <t>Дог. № 13/04-17
от 12.04.17.
СПб ГБУК СПб ГМДТ "Буфф"</t>
  </si>
  <si>
    <t>Дог. № 17/05-17
от 05.05.17.
ТРЦ Колтуши ООО</t>
  </si>
  <si>
    <t>Дог. № 19/05-17 
от 16.05.2017
Комус-Петербург ООО</t>
  </si>
  <si>
    <t>Дог. № 6/17
от 09.06.17.
Похочева О.В. ИП</t>
  </si>
  <si>
    <t>МК № 25/06-17
от 16.06.17
Лотос ООО</t>
  </si>
  <si>
    <t>Дог. № 31/06-17
от 30.06.17.
Федоров А.А. ИП</t>
  </si>
  <si>
    <t>Дог. № 38/09-17
от 10.09.17.
ТРЦ Колтуши ООО</t>
  </si>
  <si>
    <t>МК № 27/06-17
от 19.06.17.
Федоров А.А. ИП</t>
  </si>
  <si>
    <t>МК № 28/06-17
от 27.06.17.
Гранд сервис ООО</t>
  </si>
  <si>
    <t>Дог. № 43/09-17
от 25.09.17.
Комус-Петербург ООО</t>
  </si>
  <si>
    <t>Дог. № 42/09-17
от 21.09.17.
Алейникова М.Ю. ИП</t>
  </si>
  <si>
    <t>МК № 44/09-17
от 09.10.17.
МРП ООО</t>
  </si>
  <si>
    <t>Дог. № 33/08-17 
от 24.08.2017
Комус-Петербург ООО</t>
  </si>
  <si>
    <t>МК № 29/06-17
от 27.06.17.
Гранд сервис ООО</t>
  </si>
  <si>
    <t>Дог. № 06/02-17
от 22.02.17.
Мастерская Шоу-программ пародии и юмора Пластилиновая ворона ООО</t>
  </si>
  <si>
    <t>Дог. № 05/02-17
от 22.02.17.
Мастерская Шоу-программ пародии и юмора Пластилиновая ворона ООО</t>
  </si>
  <si>
    <t>Дог. № 1/01-16
 от 11.01.16
ТК Малахит ООО</t>
  </si>
  <si>
    <t>Дог. № 2/01-16
 от 11.01.16
ТРЦ Колтуши ООО</t>
  </si>
  <si>
    <t>Расторгнут
ДС № б/н
от 14.03.17.</t>
  </si>
  <si>
    <t>Дог. № 08/02-17
от 28.02.17.
 СЗКО ООО</t>
  </si>
  <si>
    <t>Дог. № 18/05-17
от 16.05.17.
 СЗКО ООО</t>
  </si>
  <si>
    <t>Дог. № 30/06-17
от 27.06.17.
 СЗКО ООО</t>
  </si>
  <si>
    <t>Дог. № 40/09-17
от 18.09.17.
 СЗКО ООО</t>
  </si>
  <si>
    <t>Дог. № 166
от 01.07.17.
Колтушский интернет ООО</t>
  </si>
  <si>
    <t>Дог. № 01/02-17
от 20.02.17.
ГК Спринт ООО</t>
  </si>
  <si>
    <t>48.2</t>
  </si>
  <si>
    <t>Приобретение жилетов с символикой МО</t>
  </si>
  <si>
    <t>Дог. № 02-17Ч
от 16.01.17.
МАУ "Спортивно-зрелищный комплекс"</t>
  </si>
  <si>
    <t>Дог. № 09/03-17
от 02.03.17.
Васильева И.В. ИП</t>
  </si>
  <si>
    <t>Дог. № 15/04-17
от 20.04.17.
Нилов В.Н. ИП</t>
  </si>
  <si>
    <t>Дог. № 20/05-17
от 18.05.17.
Нилов В.Н. ИП</t>
  </si>
  <si>
    <t>Дог. № 23/06-17
от 05.06.17.
МБУ ДК "Свеча"</t>
  </si>
  <si>
    <t>АО</t>
  </si>
  <si>
    <t>Дог. № 24/06-17
от 07.06.17.
Миносьян Р.З. ИП</t>
  </si>
  <si>
    <t>МК № 32/07-17
от 12.07.17.
Похочева О.В.</t>
  </si>
  <si>
    <t>ДС № 1 
от 14.07.17.</t>
  </si>
  <si>
    <t>МК № 10/17
от 08.05.17.
Сметсберг ООО</t>
  </si>
  <si>
    <t>Дог. № 36/09-17
от 04.09.17.
Комус-Петербург ООО</t>
  </si>
  <si>
    <t>Дог. № 34/08-17
от 28.08.17.
Лотос ООО</t>
  </si>
  <si>
    <t>Дог. № 37/09-17
от 10.09.17.
Масс спорт ООО</t>
  </si>
  <si>
    <t>Дог. № 46/10-17
от 03.10.17.Комус-Петербург ООО</t>
  </si>
  <si>
    <t>Дог. № 45/09-17
от 29.09.17.
Нилов В.Н. ИП</t>
  </si>
  <si>
    <t xml:space="preserve"> Согл. о расторжении № б/н
от 05.07.17.</t>
  </si>
  <si>
    <t>Дог. № 16/05-17
от 05.05.17.
СПб РОО по поддержке и развитию спорта «Федерация Футбола «Васильевский Остров»</t>
  </si>
  <si>
    <t>МК № 03/06-17
от 09.06.17.
Медиа Сеть ООО</t>
  </si>
  <si>
    <t>МК № 26/06-17
от 16.06.17
Антания ООО</t>
  </si>
  <si>
    <t>АО № 4
от 22.05.17.</t>
  </si>
  <si>
    <t>АО № 5
от 29.05.17.</t>
  </si>
  <si>
    <t>АО № 6
от 22.06.17.</t>
  </si>
  <si>
    <t>МК № 09/17
от 08.05.17
Мастерская Шоу-программ пародии и юмора "Пластилиновая ворона" ООО</t>
  </si>
  <si>
    <t>МК № 15/17
от 08.06.17
Мастерская Шоу-программ пародии и юмора "Пластилиновая ворона" ООО</t>
  </si>
  <si>
    <t>Дог. № 35/08-17
от 30.08.17.
Стенд.су ООО</t>
  </si>
  <si>
    <t>Дог. № 247000008072
от 15.02.17.
Дог. № 247000008072-РТК
Ростелеком ПАО
от 15.02.17.</t>
  </si>
  <si>
    <t xml:space="preserve">Дог. № 2637
от 15.05.17.
АНО ДПО "Институт контрактных управляющих"
</t>
  </si>
  <si>
    <t>Дог. № 48/17ИЗО
от 13.02.17.
РГПУ им. А.И. Герцена</t>
  </si>
  <si>
    <t>Дог. № 1075-о23
от 07.07.17.
ЧОУ ПО "ИПБОТСП"</t>
  </si>
  <si>
    <t>Дог. № 74
от 25.04.17.
УФПС СПб и ЛО-филиал ФГУП "Почта России"</t>
  </si>
  <si>
    <t>Дог. № ПБУ/ФК-018/1-12
от 03.08.17.
ИД Бюджет ООО</t>
  </si>
  <si>
    <t>Дог. № 275206983
от 30.08.17.
МЦФЭР-ПРЕСС ООО</t>
  </si>
  <si>
    <t>Дог. № 13-17/ТБО
от 09.01.17.
Сметсберг ООО</t>
  </si>
  <si>
    <t>Период реализации: 2017 год</t>
  </si>
  <si>
    <t>закупка у ед.поставщика</t>
  </si>
  <si>
    <t>январь 2017</t>
  </si>
  <si>
    <t>февраль 2017</t>
  </si>
  <si>
    <t>янв-дек 2017</t>
  </si>
  <si>
    <t>апрель 2017</t>
  </si>
  <si>
    <t>март 2017</t>
  </si>
  <si>
    <t>май 2017</t>
  </si>
  <si>
    <t>июнь 2017</t>
  </si>
  <si>
    <t>июль 2017</t>
  </si>
  <si>
    <t>сентябрь 2017</t>
  </si>
  <si>
    <t>май 2018</t>
  </si>
  <si>
    <t>январь 2018</t>
  </si>
  <si>
    <t>август 2017</t>
  </si>
  <si>
    <t>октябрь 2017</t>
  </si>
  <si>
    <t>ноябрь 2017</t>
  </si>
  <si>
    <t>ноя-дек 2017</t>
  </si>
  <si>
    <t>декабрь 2017</t>
  </si>
  <si>
    <t>декабрь 20117</t>
  </si>
  <si>
    <t>декабрь 2016</t>
  </si>
  <si>
    <t>ноябрь 2016</t>
  </si>
  <si>
    <t>март-дек 2017</t>
  </si>
  <si>
    <t>Дог. №№ 6,7,8,9,10 от 31.03.17.
№ 11 от 06.05.17.
№ 12 от 05.05.17.
№№ 14,15,16 от 28.08.17.</t>
  </si>
  <si>
    <t>январь 2016</t>
  </si>
  <si>
    <t>Дог. №№ 1,2,3,4 от 09.01.17.
№ 5 от 01.03.17.</t>
  </si>
  <si>
    <t>Постановление №496 от 14.11.2016 (с изменениями, внесенными постановлениями №40 от 14.02.2017 г. №178 от 08.06.2017 г., №260 от 04.08.2017 г., №277 от 06.09.2017)</t>
  </si>
  <si>
    <t>Дог. № 170/17
от 19.04.17
Про Мир ООО
МК № 27/06-17
от 19.06.17.
Федоров А.А. ИП</t>
  </si>
  <si>
    <t>Дог. № 14/04-17
от 19.04.17
Федоров А.А. ИП
МК № 27/06-17
от 19.06.17.
Федоров А.А. ИП</t>
  </si>
  <si>
    <t>Отчетный период: с 01.01.2017 года по 31.12.2017 года.</t>
  </si>
  <si>
    <t>38 626 ,70</t>
  </si>
  <si>
    <t>Дог. № 31579
от 15.12.17.
МДВ ООО</t>
  </si>
  <si>
    <t>Дог. № 64/12-17
от 20.12.17.
Комус-Петербург ООО</t>
  </si>
  <si>
    <t>Дог. № 65/12-17
от 20.12.17.
Комус-Петербург ООО</t>
  </si>
  <si>
    <t>Дог. № 52/11-17
от 15.11.17.
Климбит СПб ООО</t>
  </si>
  <si>
    <t>Дог. № 39/09-17
о 13.09.17.
ЧОУ ДПО "УЦ Бюджет"</t>
  </si>
  <si>
    <t>Дог. № Об/СИТ-000002
от 05.12.17.
ООО "Софт-Баланс ИТ"</t>
  </si>
  <si>
    <t>Дог. № 1191-о23
от 14.09.17.
ЧОУ ПО "ИПБОТСП"</t>
  </si>
  <si>
    <t>Дог. № 3347
от 03.10.17.
УФПС СПб и ЛО-филиал ФГУП "Почта России"</t>
  </si>
  <si>
    <t>Вывоз, размещение и обезвреживание отходов, расчет платы за негативное воздействие на окружающую среду</t>
  </si>
  <si>
    <t>дог. № 205/2017
от 22.12.17.
ГБУЗ ЛО "Всеволожская КМБ"</t>
  </si>
  <si>
    <t>Услуги правового и технического характера</t>
  </si>
  <si>
    <t>АО № 6 от 08.12.17.</t>
  </si>
  <si>
    <t>Дог. 41/09-17
от 19.09.17.
ООО "Акцепт-керамика"</t>
  </si>
  <si>
    <t>МК № 47/11-17
от 20.11.17.
ООО "Профи Маркет"</t>
  </si>
  <si>
    <t>МК № 49/11-17
от 15.11.17.
ООО Демидовский опытно-испытательный завод</t>
  </si>
  <si>
    <t>Дог. № 21/05-17
от 29.5.17.
ИД РОСТ ООО
МК № 50/11-17
от 17.11.17.
ООО Экспресс магазин</t>
  </si>
  <si>
    <t>Дог. 171/2017
от 04.10.17.
ГБУЗ ЛО "Всеволожская КМБ"</t>
  </si>
  <si>
    <t>Дог. № 530/17
от 13.10.17.
ООО Про Мир</t>
  </si>
  <si>
    <t>Праздник, посвященный Новому Году (Организация и проведение мероприятия для детей, посещающих студии)</t>
  </si>
  <si>
    <t>Дог. № 63/12-17
от 18.12.17.
ИП Петровицкий С.Н.</t>
  </si>
  <si>
    <t>57.7</t>
  </si>
  <si>
    <t>Услуги по организации мероприятия</t>
  </si>
  <si>
    <t>Дог. № 2211
от 22.11.17.
ФГБУ ИФ РАН</t>
  </si>
  <si>
    <t>Дог. № 18
 от 23.11.17.
Вьюник А.С.</t>
  </si>
  <si>
    <t>Дог. № 60/12-17
от 11.12.17.
ООО Лотос</t>
  </si>
  <si>
    <t>Дог. № 61/12-17
 от 13.12.17.
ИП Крупнов А.В.</t>
  </si>
  <si>
    <t>Дог. № 59/12-17
от 12.12.17.
ООО Тим Принт</t>
  </si>
  <si>
    <t>МК № 51/11-17
от 20.11.17.
Дог. № 65/12-17
от 20.12.17.
ООО Комус-Петербург
ООО Эвентус
МК № 55/11-17
от 27.11.17.
ООО Консервпром
МК №№ 54/11-17, 57/11-17, 56/11-17
от 27.11.17.
ООО ТехСнаб</t>
  </si>
  <si>
    <t>Дог. № 53/11-17
от 10.11.17.
ООО Каролина текстиль</t>
  </si>
  <si>
    <t>Дог. № 34/08-17
от 28.08.17.
Лотос ООО
Дог. № 58/11-17
от 20.11.17.
ООО Комус-Петербург</t>
  </si>
  <si>
    <t>МК № 28/17
от 28.08.17
Мастерская Шоу-программ пародии и юмора "Пластилиновая ворона" ООО</t>
  </si>
  <si>
    <t>МК № 94/12-16
от 30.12.16.
ГАУ СТЦ ЛО
№№ 02-65/17СС, 02-76/17СС, 02-93/17СС, 02-86/17СС
ГАУ СТЦ ЛО</t>
  </si>
  <si>
    <t>Дог. № 22/06-17
от 
Дог. № 04-17К
от 13.10.17.
МАУ СЗК
РОО "ФК "ВМР ЛО"</t>
  </si>
  <si>
    <t xml:space="preserve">Дог. № 430-тост-2017
от 11.07.17.
ООО Событие тур
</t>
  </si>
  <si>
    <t>IoO=aQxA</t>
  </si>
  <si>
    <t>84001S0360</t>
  </si>
  <si>
    <t>идет</t>
  </si>
  <si>
    <t>не идет в части плана</t>
  </si>
  <si>
    <t>Приложение 4</t>
  </si>
  <si>
    <t>к Постановлению от 10.01.2018 г. №10</t>
  </si>
</sst>
</file>

<file path=xl/styles.xml><?xml version="1.0" encoding="utf-8"?>
<styleSheet xmlns="http://schemas.openxmlformats.org/spreadsheetml/2006/main">
  <fonts count="23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</font>
    <font>
      <b/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257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0" fillId="0" borderId="2" xfId="0" applyFill="1" applyBorder="1"/>
    <xf numFmtId="0" fontId="7" fillId="0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0" fillId="0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49" fontId="1" fillId="0" borderId="2" xfId="0" applyNumberFormat="1" applyFont="1" applyFill="1" applyBorder="1" applyAlignment="1"/>
    <xf numFmtId="49" fontId="7" fillId="0" borderId="2" xfId="0" applyNumberFormat="1" applyFont="1" applyFill="1" applyBorder="1" applyAlignment="1"/>
    <xf numFmtId="49" fontId="1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/>
    <xf numFmtId="49" fontId="2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left"/>
    </xf>
    <xf numFmtId="0" fontId="7" fillId="0" borderId="1" xfId="0" applyFont="1" applyFill="1" applyBorder="1" applyAlignment="1"/>
    <xf numFmtId="0" fontId="1" fillId="0" borderId="4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vertical="center"/>
    </xf>
    <xf numFmtId="49" fontId="1" fillId="0" borderId="5" xfId="0" applyNumberFormat="1" applyFont="1" applyFill="1" applyBorder="1" applyAlignment="1"/>
    <xf numFmtId="49" fontId="1" fillId="0" borderId="4" xfId="0" applyNumberFormat="1" applyFont="1" applyFill="1" applyBorder="1" applyAlignment="1"/>
    <xf numFmtId="49" fontId="1" fillId="0" borderId="4" xfId="0" applyNumberFormat="1" applyFont="1" applyFill="1" applyBorder="1" applyAlignment="1">
      <alignment horizontal="left"/>
    </xf>
    <xf numFmtId="49" fontId="1" fillId="0" borderId="5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vertical="center"/>
    </xf>
    <xf numFmtId="0" fontId="4" fillId="0" borderId="4" xfId="0" applyFont="1" applyFill="1" applyBorder="1"/>
    <xf numFmtId="0" fontId="17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Fill="1" applyBorder="1"/>
    <xf numFmtId="0" fontId="1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49" fontId="2" fillId="0" borderId="1" xfId="0" applyNumberFormat="1" applyFont="1" applyFill="1" applyBorder="1" applyAlignment="1"/>
    <xf numFmtId="0" fontId="1" fillId="0" borderId="5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4" fontId="0" fillId="0" borderId="0" xfId="0" applyNumberFormat="1" applyFill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/>
    </xf>
    <xf numFmtId="4" fontId="1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17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4" fontId="0" fillId="0" borderId="2" xfId="0" applyNumberForma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0" fillId="0" borderId="4" xfId="0" applyFill="1" applyBorder="1"/>
    <xf numFmtId="0" fontId="15" fillId="0" borderId="4" xfId="0" applyFont="1" applyFill="1" applyBorder="1" applyAlignment="1">
      <alignment horizontal="center" vertical="center"/>
    </xf>
    <xf numFmtId="0" fontId="0" fillId="0" borderId="5" xfId="0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top"/>
    </xf>
    <xf numFmtId="0" fontId="0" fillId="0" borderId="2" xfId="0" applyFill="1" applyBorder="1" applyAlignment="1"/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8" fillId="0" borderId="2" xfId="0" applyFont="1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4" fillId="0" borderId="2" xfId="0" applyFont="1" applyFill="1" applyBorder="1"/>
    <xf numFmtId="0" fontId="17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/>
    <xf numFmtId="4" fontId="3" fillId="0" borderId="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4" fontId="0" fillId="0" borderId="0" xfId="0" applyNumberFormat="1" applyFill="1"/>
    <xf numFmtId="4" fontId="3" fillId="0" borderId="0" xfId="0" applyNumberFormat="1" applyFont="1" applyFill="1"/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/>
    <xf numFmtId="0" fontId="1" fillId="0" borderId="4" xfId="0" applyFont="1" applyFill="1" applyBorder="1" applyAlignment="1"/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vertical="top" wrapText="1"/>
    </xf>
    <xf numFmtId="4" fontId="19" fillId="0" borderId="0" xfId="0" applyNumberFormat="1" applyFont="1" applyFill="1"/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2" borderId="5" xfId="0" applyFont="1" applyFill="1" applyBorder="1"/>
    <xf numFmtId="0" fontId="9" fillId="2" borderId="5" xfId="0" applyFont="1" applyFill="1" applyBorder="1" applyAlignment="1">
      <alignment vertical="top" wrapText="1"/>
    </xf>
    <xf numFmtId="0" fontId="17" fillId="2" borderId="5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wrapText="1"/>
    </xf>
    <xf numFmtId="0" fontId="7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15" fillId="2" borderId="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2" xfId="0" applyFill="1" applyBorder="1"/>
    <xf numFmtId="4" fontId="4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20" fillId="0" borderId="2" xfId="0" applyFont="1" applyFill="1" applyBorder="1"/>
    <xf numFmtId="0" fontId="21" fillId="0" borderId="0" xfId="0" applyFont="1" applyFill="1"/>
    <xf numFmtId="4" fontId="21" fillId="0" borderId="0" xfId="0" applyNumberFormat="1" applyFont="1" applyFill="1"/>
    <xf numFmtId="0" fontId="0" fillId="3" borderId="0" xfId="0" applyFill="1"/>
    <xf numFmtId="4" fontId="4" fillId="3" borderId="0" xfId="0" applyNumberFormat="1" applyFont="1" applyFill="1"/>
    <xf numFmtId="4" fontId="4" fillId="4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top"/>
    </xf>
    <xf numFmtId="49" fontId="7" fillId="0" borderId="2" xfId="0" applyNumberFormat="1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5" xfId="0" applyFont="1" applyFill="1" applyBorder="1" applyAlignment="1"/>
    <xf numFmtId="0" fontId="1" fillId="0" borderId="2" xfId="0" applyFont="1" applyFill="1" applyBorder="1" applyAlignment="1"/>
    <xf numFmtId="0" fontId="9" fillId="0" borderId="5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" fillId="0" borderId="4" xfId="0" applyFont="1" applyFill="1" applyBorder="1" applyAlignment="1"/>
    <xf numFmtId="0" fontId="9" fillId="0" borderId="4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49" fontId="17" fillId="0" borderId="9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top" wrapText="1"/>
    </xf>
    <xf numFmtId="0" fontId="14" fillId="0" borderId="3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49" fontId="2" fillId="0" borderId="8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55;&#1088;&#1080;&#1093;&#1086;&#1076;&#1100;&#1082;&#1086;%20&#1053;.&#1042;\&#1054;&#1090;%20&#1047;&#1072;&#1093;&#1072;&#1088;&#1095;&#1077;&#1085;&#1082;&#1086;\&#1062;&#1050;&#1057;%20&#1086;&#1090;&#1095;&#1077;&#1090;%20&#1087;&#1086;%20&#1052;&#1055;%203%20&#1082;&#1074;.2017&#1075;.%20&#1044;&#1040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4"/>
      <sheetName val="Лист1"/>
    </sheetNames>
    <sheetDataSet>
      <sheetData sheetId="0"/>
      <sheetData sheetId="1">
        <row r="320">
          <cell r="D320" t="str">
            <v>январь 2017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3"/>
  <sheetViews>
    <sheetView tabSelected="1" view="pageBreakPreview" zoomScale="60" zoomScaleNormal="80" workbookViewId="0">
      <selection activeCell="A10" sqref="A10:L10"/>
    </sheetView>
  </sheetViews>
  <sheetFormatPr defaultRowHeight="12.75"/>
  <cols>
    <col min="1" max="1" width="5" style="1" customWidth="1"/>
    <col min="2" max="2" width="30.5703125" style="54" customWidth="1"/>
    <col min="3" max="3" width="16.5703125" style="54" customWidth="1"/>
    <col min="4" max="4" width="16.7109375" style="52" customWidth="1"/>
    <col min="5" max="5" width="17.140625" style="52" customWidth="1"/>
    <col min="6" max="6" width="16.28515625" style="1" customWidth="1"/>
    <col min="7" max="7" width="17.85546875" style="55" customWidth="1"/>
    <col min="8" max="8" width="13.7109375" style="13" customWidth="1"/>
    <col min="9" max="9" width="16.42578125" style="55" customWidth="1"/>
    <col min="10" max="10" width="16.28515625" style="13" customWidth="1"/>
    <col min="11" max="11" width="16" style="55" customWidth="1"/>
    <col min="12" max="12" width="14" style="1" customWidth="1"/>
    <col min="13" max="13" width="17.5703125" style="1" hidden="1" customWidth="1"/>
    <col min="14" max="14" width="18.5703125" style="1" hidden="1" customWidth="1"/>
    <col min="15" max="15" width="10.85546875" style="1" hidden="1" customWidth="1"/>
    <col min="16" max="16" width="0" style="1" hidden="1" customWidth="1"/>
    <col min="17" max="16384" width="9.140625" style="1"/>
  </cols>
  <sheetData>
    <row r="1" spans="1:14">
      <c r="J1" s="246" t="s">
        <v>604</v>
      </c>
      <c r="K1" s="247"/>
      <c r="L1" s="247"/>
    </row>
    <row r="2" spans="1:14">
      <c r="J2" s="246" t="s">
        <v>605</v>
      </c>
      <c r="K2" s="247"/>
      <c r="L2" s="247"/>
    </row>
    <row r="3" spans="1:14">
      <c r="A3" s="213" t="s">
        <v>443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4">
      <c r="A4" s="213" t="s">
        <v>444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4" ht="21.75" customHeight="1">
      <c r="A5" s="214" t="s">
        <v>459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4" s="50" customFormat="1" ht="11.25">
      <c r="A6" s="50" t="s">
        <v>454</v>
      </c>
      <c r="B6" s="51"/>
      <c r="C6" s="51"/>
      <c r="D6" s="52"/>
      <c r="E6" s="52"/>
      <c r="G6" s="53"/>
      <c r="H6" s="52"/>
      <c r="I6" s="53"/>
      <c r="J6" s="52"/>
      <c r="K6" s="53"/>
    </row>
    <row r="8" spans="1:14">
      <c r="A8" s="2" t="s">
        <v>536</v>
      </c>
    </row>
    <row r="9" spans="1:14">
      <c r="A9" s="2" t="s">
        <v>564</v>
      </c>
    </row>
    <row r="10" spans="1:14" ht="24.75" customHeight="1">
      <c r="A10" s="216" t="s">
        <v>561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</row>
    <row r="11" spans="1:14" s="50" customFormat="1" ht="11.25">
      <c r="A11" s="50" t="s">
        <v>445</v>
      </c>
      <c r="B11" s="51"/>
      <c r="C11" s="51"/>
      <c r="D11" s="52"/>
      <c r="E11" s="52"/>
      <c r="G11" s="53"/>
      <c r="H11" s="52"/>
      <c r="I11" s="53"/>
      <c r="J11" s="52"/>
      <c r="K11" s="53"/>
    </row>
    <row r="13" spans="1:14" ht="26.25" customHeight="1">
      <c r="A13" s="224" t="s">
        <v>446</v>
      </c>
      <c r="B13" s="224" t="s">
        <v>455</v>
      </c>
      <c r="C13" s="224" t="s">
        <v>447</v>
      </c>
      <c r="D13" s="224"/>
      <c r="E13" s="224"/>
      <c r="F13" s="224" t="s">
        <v>458</v>
      </c>
      <c r="G13" s="224"/>
      <c r="H13" s="224"/>
      <c r="I13" s="224"/>
      <c r="J13" s="224"/>
      <c r="K13" s="224"/>
      <c r="L13" s="224" t="s">
        <v>460</v>
      </c>
      <c r="M13" s="54"/>
      <c r="N13" s="54"/>
    </row>
    <row r="14" spans="1:14" ht="34.5" customHeight="1">
      <c r="A14" s="224"/>
      <c r="B14" s="224"/>
      <c r="C14" s="225" t="s">
        <v>448</v>
      </c>
      <c r="D14" s="226" t="s">
        <v>449</v>
      </c>
      <c r="E14" s="224" t="s">
        <v>457</v>
      </c>
      <c r="F14" s="224" t="s">
        <v>450</v>
      </c>
      <c r="G14" s="224"/>
      <c r="H14" s="224" t="s">
        <v>451</v>
      </c>
      <c r="I14" s="224"/>
      <c r="J14" s="224" t="s">
        <v>456</v>
      </c>
      <c r="K14" s="224"/>
      <c r="L14" s="224"/>
      <c r="M14" s="54"/>
      <c r="N14" s="54"/>
    </row>
    <row r="15" spans="1:14" ht="80.25" customHeight="1">
      <c r="A15" s="224"/>
      <c r="B15" s="224"/>
      <c r="C15" s="225"/>
      <c r="D15" s="226"/>
      <c r="E15" s="224"/>
      <c r="F15" s="115" t="s">
        <v>452</v>
      </c>
      <c r="G15" s="56" t="s">
        <v>453</v>
      </c>
      <c r="H15" s="115" t="s">
        <v>452</v>
      </c>
      <c r="I15" s="56" t="s">
        <v>453</v>
      </c>
      <c r="J15" s="115" t="s">
        <v>452</v>
      </c>
      <c r="K15" s="56" t="s">
        <v>453</v>
      </c>
      <c r="L15" s="224"/>
      <c r="M15" s="54"/>
      <c r="N15" s="54"/>
    </row>
    <row r="16" spans="1:14" ht="48.75" customHeight="1">
      <c r="A16" s="14"/>
      <c r="B16" s="138" t="s">
        <v>24</v>
      </c>
      <c r="C16" s="116"/>
      <c r="D16" s="117"/>
      <c r="E16" s="117"/>
      <c r="F16" s="115"/>
      <c r="G16" s="56"/>
      <c r="H16" s="115"/>
      <c r="I16" s="56"/>
      <c r="J16" s="115"/>
      <c r="K16" s="56"/>
      <c r="L16" s="57"/>
      <c r="M16" s="54"/>
      <c r="N16" s="54"/>
    </row>
    <row r="17" spans="1:14" s="3" customFormat="1" ht="52.5" customHeight="1">
      <c r="A17" s="17">
        <v>1</v>
      </c>
      <c r="B17" s="138" t="s">
        <v>233</v>
      </c>
      <c r="C17" s="58"/>
      <c r="D17" s="60"/>
      <c r="E17" s="60"/>
      <c r="F17" s="59"/>
      <c r="G17" s="61">
        <f>SUM(G18:G22)</f>
        <v>170500</v>
      </c>
      <c r="H17" s="62"/>
      <c r="I17" s="61">
        <f>SUM(I18:I22)</f>
        <v>37910</v>
      </c>
      <c r="J17" s="62"/>
      <c r="K17" s="61">
        <f>SUM(K18:K22)</f>
        <v>37910</v>
      </c>
      <c r="L17" s="63"/>
      <c r="M17" s="127"/>
      <c r="N17" s="127"/>
    </row>
    <row r="18" spans="1:14" ht="34.5" customHeight="1">
      <c r="A18" s="15" t="s">
        <v>25</v>
      </c>
      <c r="B18" s="23" t="s">
        <v>26</v>
      </c>
      <c r="C18" s="117" t="s">
        <v>537</v>
      </c>
      <c r="D18" s="93" t="s">
        <v>538</v>
      </c>
      <c r="E18" s="117" t="s">
        <v>469</v>
      </c>
      <c r="F18" s="115"/>
      <c r="G18" s="56">
        <v>22000</v>
      </c>
      <c r="H18" s="115"/>
      <c r="I18" s="56">
        <f>K18</f>
        <v>21910</v>
      </c>
      <c r="J18" s="115"/>
      <c r="K18" s="56">
        <v>21910</v>
      </c>
      <c r="L18" s="57"/>
      <c r="M18" s="54"/>
      <c r="N18" s="54"/>
    </row>
    <row r="19" spans="1:14" ht="27" customHeight="1">
      <c r="A19" s="15" t="s">
        <v>27</v>
      </c>
      <c r="B19" s="6" t="s">
        <v>28</v>
      </c>
      <c r="C19" s="117"/>
      <c r="D19" s="93" t="s">
        <v>538</v>
      </c>
      <c r="E19" s="117"/>
      <c r="F19" s="115"/>
      <c r="G19" s="56">
        <v>2500</v>
      </c>
      <c r="H19" s="115"/>
      <c r="I19" s="56"/>
      <c r="J19" s="115"/>
      <c r="K19" s="56"/>
      <c r="L19" s="57"/>
      <c r="M19" s="54"/>
      <c r="N19" s="54"/>
    </row>
    <row r="20" spans="1:14" ht="33.75">
      <c r="A20" s="16" t="s">
        <v>29</v>
      </c>
      <c r="B20" s="6" t="s">
        <v>30</v>
      </c>
      <c r="C20" s="117" t="s">
        <v>537</v>
      </c>
      <c r="D20" s="94" t="s">
        <v>538</v>
      </c>
      <c r="E20" s="117" t="s">
        <v>471</v>
      </c>
      <c r="F20" s="8"/>
      <c r="G20" s="64">
        <v>16000</v>
      </c>
      <c r="H20" s="43"/>
      <c r="I20" s="128">
        <f>K20</f>
        <v>16000</v>
      </c>
      <c r="J20" s="43"/>
      <c r="K20" s="64">
        <v>16000</v>
      </c>
      <c r="L20" s="8"/>
      <c r="N20" s="91"/>
    </row>
    <row r="21" spans="1:14">
      <c r="A21" s="15" t="s">
        <v>31</v>
      </c>
      <c r="B21" s="6" t="s">
        <v>32</v>
      </c>
      <c r="C21" s="117"/>
      <c r="D21" s="93" t="s">
        <v>538</v>
      </c>
      <c r="E21" s="65"/>
      <c r="F21" s="8"/>
      <c r="G21" s="64">
        <v>100000</v>
      </c>
      <c r="H21" s="43"/>
      <c r="I21" s="64"/>
      <c r="J21" s="43"/>
      <c r="K21" s="64"/>
      <c r="L21" s="8"/>
    </row>
    <row r="22" spans="1:14" ht="24.75" thickBot="1">
      <c r="A22" s="24" t="s">
        <v>380</v>
      </c>
      <c r="B22" s="4" t="s">
        <v>428</v>
      </c>
      <c r="C22" s="67"/>
      <c r="D22" s="93" t="s">
        <v>538</v>
      </c>
      <c r="E22" s="40"/>
      <c r="F22" s="39"/>
      <c r="G22" s="66">
        <v>30000</v>
      </c>
      <c r="H22" s="41"/>
      <c r="I22" s="66"/>
      <c r="J22" s="41"/>
      <c r="K22" s="66"/>
      <c r="L22" s="39"/>
    </row>
    <row r="23" spans="1:14" ht="12.75" customHeight="1">
      <c r="A23" s="222" t="s">
        <v>33</v>
      </c>
      <c r="B23" s="223" t="s">
        <v>234</v>
      </c>
      <c r="C23" s="227"/>
      <c r="D23" s="228"/>
      <c r="E23" s="229"/>
      <c r="F23" s="230"/>
      <c r="G23" s="232">
        <f>SUM(G25)</f>
        <v>500</v>
      </c>
      <c r="H23" s="234"/>
      <c r="I23" s="232">
        <f>SUM(I25)</f>
        <v>0</v>
      </c>
      <c r="J23" s="234"/>
      <c r="K23" s="232">
        <f>K25</f>
        <v>0</v>
      </c>
      <c r="L23" s="230"/>
    </row>
    <row r="24" spans="1:14" ht="48.75" customHeight="1">
      <c r="A24" s="219"/>
      <c r="B24" s="221"/>
      <c r="C24" s="191"/>
      <c r="D24" s="207"/>
      <c r="E24" s="195"/>
      <c r="F24" s="231"/>
      <c r="G24" s="233"/>
      <c r="H24" s="235"/>
      <c r="I24" s="233"/>
      <c r="J24" s="235"/>
      <c r="K24" s="233"/>
      <c r="L24" s="231"/>
    </row>
    <row r="25" spans="1:14" ht="13.5" thickBot="1">
      <c r="A25" s="25" t="s">
        <v>34</v>
      </c>
      <c r="B25" s="4" t="s">
        <v>32</v>
      </c>
      <c r="C25" s="67"/>
      <c r="D25" s="95" t="s">
        <v>538</v>
      </c>
      <c r="E25" s="40"/>
      <c r="F25" s="39"/>
      <c r="G25" s="66">
        <v>500</v>
      </c>
      <c r="H25" s="41"/>
      <c r="I25" s="66"/>
      <c r="J25" s="41"/>
      <c r="K25" s="66"/>
      <c r="L25" s="39"/>
    </row>
    <row r="26" spans="1:14">
      <c r="A26" s="218" t="s">
        <v>35</v>
      </c>
      <c r="B26" s="220" t="s">
        <v>235</v>
      </c>
      <c r="C26" s="238"/>
      <c r="D26" s="240"/>
      <c r="E26" s="242"/>
      <c r="F26" s="244"/>
      <c r="G26" s="232">
        <f>SUM(G28:G29)</f>
        <v>31000</v>
      </c>
      <c r="H26" s="236"/>
      <c r="I26" s="232">
        <f>SUM(I28:I29)</f>
        <v>31000</v>
      </c>
      <c r="J26" s="236"/>
      <c r="K26" s="232">
        <f>SUM(K28:K29)</f>
        <v>31000</v>
      </c>
      <c r="L26" s="230"/>
    </row>
    <row r="27" spans="1:14">
      <c r="A27" s="219"/>
      <c r="B27" s="221"/>
      <c r="C27" s="239"/>
      <c r="D27" s="241"/>
      <c r="E27" s="243"/>
      <c r="F27" s="245"/>
      <c r="G27" s="233"/>
      <c r="H27" s="237"/>
      <c r="I27" s="233"/>
      <c r="J27" s="237"/>
      <c r="K27" s="233"/>
      <c r="L27" s="231"/>
    </row>
    <row r="28" spans="1:14" ht="33.75">
      <c r="A28" s="16" t="s">
        <v>9</v>
      </c>
      <c r="B28" s="6" t="s">
        <v>30</v>
      </c>
      <c r="C28" s="117" t="s">
        <v>537</v>
      </c>
      <c r="D28" s="94" t="s">
        <v>539</v>
      </c>
      <c r="E28" s="117" t="s">
        <v>465</v>
      </c>
      <c r="F28" s="8"/>
      <c r="G28" s="64">
        <v>16000</v>
      </c>
      <c r="H28" s="43"/>
      <c r="I28" s="64">
        <v>16000</v>
      </c>
      <c r="J28" s="43"/>
      <c r="K28" s="64">
        <v>16000</v>
      </c>
      <c r="L28" s="8"/>
    </row>
    <row r="29" spans="1:14" ht="34.5" thickBot="1">
      <c r="A29" s="24" t="s">
        <v>10</v>
      </c>
      <c r="B29" s="4" t="s">
        <v>36</v>
      </c>
      <c r="C29" s="67" t="s">
        <v>537</v>
      </c>
      <c r="D29" s="95" t="s">
        <v>539</v>
      </c>
      <c r="E29" s="67" t="s">
        <v>464</v>
      </c>
      <c r="F29" s="39"/>
      <c r="G29" s="66">
        <v>15000</v>
      </c>
      <c r="H29" s="41"/>
      <c r="I29" s="66">
        <v>15000</v>
      </c>
      <c r="J29" s="41"/>
      <c r="K29" s="66">
        <v>15000</v>
      </c>
      <c r="L29" s="39"/>
    </row>
    <row r="30" spans="1:14" s="3" customFormat="1" ht="40.5" customHeight="1">
      <c r="A30" s="114" t="s">
        <v>6</v>
      </c>
      <c r="B30" s="139" t="s">
        <v>236</v>
      </c>
      <c r="C30" s="96"/>
      <c r="D30" s="97"/>
      <c r="E30" s="37"/>
      <c r="F30" s="36"/>
      <c r="G30" s="68">
        <f>SUM(G31)</f>
        <v>25000</v>
      </c>
      <c r="H30" s="38"/>
      <c r="I30" s="68">
        <f>SUM(I31)</f>
        <v>14000</v>
      </c>
      <c r="J30" s="38"/>
      <c r="K30" s="68">
        <f>SUM(K31)</f>
        <v>14000</v>
      </c>
      <c r="L30" s="36"/>
    </row>
    <row r="31" spans="1:14" ht="45.75" customHeight="1" thickBot="1">
      <c r="A31" s="24" t="s">
        <v>11</v>
      </c>
      <c r="B31" s="4" t="s">
        <v>37</v>
      </c>
      <c r="C31" s="67" t="s">
        <v>537</v>
      </c>
      <c r="D31" s="95" t="s">
        <v>540</v>
      </c>
      <c r="E31" s="67" t="s">
        <v>463</v>
      </c>
      <c r="F31" s="39"/>
      <c r="G31" s="66">
        <v>25000</v>
      </c>
      <c r="H31" s="41"/>
      <c r="I31" s="66">
        <v>14000</v>
      </c>
      <c r="J31" s="41"/>
      <c r="K31" s="66">
        <v>14000</v>
      </c>
      <c r="L31" s="39"/>
    </row>
    <row r="32" spans="1:14" s="3" customFormat="1" ht="39" customHeight="1">
      <c r="A32" s="113" t="s">
        <v>7</v>
      </c>
      <c r="B32" s="137" t="s">
        <v>237</v>
      </c>
      <c r="C32" s="121"/>
      <c r="D32" s="122"/>
      <c r="E32" s="123"/>
      <c r="F32" s="69"/>
      <c r="G32" s="141">
        <f>SUM(G33:G38)</f>
        <v>30000</v>
      </c>
      <c r="H32" s="126"/>
      <c r="I32" s="141">
        <f>SUM(I33:I38)</f>
        <v>22190</v>
      </c>
      <c r="J32" s="126"/>
      <c r="K32" s="150">
        <f>SUM(K33:K38)</f>
        <v>22190</v>
      </c>
      <c r="L32" s="69"/>
    </row>
    <row r="33" spans="1:12" ht="36" customHeight="1">
      <c r="A33" s="16" t="s">
        <v>12</v>
      </c>
      <c r="B33" s="6" t="s">
        <v>38</v>
      </c>
      <c r="C33" s="117" t="s">
        <v>537</v>
      </c>
      <c r="D33" s="94" t="s">
        <v>539</v>
      </c>
      <c r="E33" s="129" t="s">
        <v>462</v>
      </c>
      <c r="F33" s="8"/>
      <c r="G33" s="64">
        <v>5000</v>
      </c>
      <c r="H33" s="43"/>
      <c r="I33" s="64">
        <v>4000</v>
      </c>
      <c r="J33" s="43"/>
      <c r="K33" s="64">
        <v>4000</v>
      </c>
      <c r="L33" s="8"/>
    </row>
    <row r="34" spans="1:12" ht="33.75">
      <c r="A34" s="16" t="s">
        <v>13</v>
      </c>
      <c r="B34" s="6" t="s">
        <v>39</v>
      </c>
      <c r="C34" s="117" t="s">
        <v>537</v>
      </c>
      <c r="D34" s="94" t="s">
        <v>539</v>
      </c>
      <c r="E34" s="117" t="s">
        <v>470</v>
      </c>
      <c r="F34" s="8"/>
      <c r="G34" s="64">
        <v>5000</v>
      </c>
      <c r="H34" s="43"/>
      <c r="I34" s="64">
        <f>K34</f>
        <v>4710</v>
      </c>
      <c r="J34" s="43"/>
      <c r="K34" s="64">
        <v>4710</v>
      </c>
      <c r="L34" s="8"/>
    </row>
    <row r="35" spans="1:12">
      <c r="A35" s="16" t="s">
        <v>14</v>
      </c>
      <c r="B35" s="6" t="s">
        <v>40</v>
      </c>
      <c r="C35" s="117"/>
      <c r="D35" s="94" t="s">
        <v>539</v>
      </c>
      <c r="E35" s="65"/>
      <c r="F35" s="8"/>
      <c r="G35" s="64">
        <v>3000</v>
      </c>
      <c r="H35" s="43"/>
      <c r="I35" s="64"/>
      <c r="J35" s="43"/>
      <c r="K35" s="64"/>
      <c r="L35" s="8"/>
    </row>
    <row r="36" spans="1:12" ht="33.75">
      <c r="A36" s="15" t="s">
        <v>15</v>
      </c>
      <c r="B36" s="6" t="s">
        <v>41</v>
      </c>
      <c r="C36" s="117" t="s">
        <v>537</v>
      </c>
      <c r="D36" s="94" t="s">
        <v>539</v>
      </c>
      <c r="E36" s="117" t="s">
        <v>472</v>
      </c>
      <c r="F36" s="8"/>
      <c r="G36" s="64">
        <v>6000</v>
      </c>
      <c r="H36" s="43"/>
      <c r="I36" s="64">
        <f>K36</f>
        <v>2530</v>
      </c>
      <c r="J36" s="43"/>
      <c r="K36" s="64">
        <v>2530</v>
      </c>
      <c r="L36" s="8"/>
    </row>
    <row r="37" spans="1:12" ht="33.75">
      <c r="A37" s="15" t="s">
        <v>16</v>
      </c>
      <c r="B37" s="6" t="s">
        <v>28</v>
      </c>
      <c r="C37" s="117" t="s">
        <v>537</v>
      </c>
      <c r="D37" s="94" t="s">
        <v>539</v>
      </c>
      <c r="E37" s="117" t="s">
        <v>466</v>
      </c>
      <c r="F37" s="8"/>
      <c r="G37" s="64">
        <v>5000</v>
      </c>
      <c r="H37" s="43"/>
      <c r="I37" s="64">
        <v>4950</v>
      </c>
      <c r="J37" s="43"/>
      <c r="K37" s="64">
        <v>4950</v>
      </c>
      <c r="L37" s="8"/>
    </row>
    <row r="38" spans="1:12" ht="34.5" thickBot="1">
      <c r="A38" s="27" t="s">
        <v>17</v>
      </c>
      <c r="B38" s="4" t="s">
        <v>30</v>
      </c>
      <c r="C38" s="67"/>
      <c r="D38" s="95" t="s">
        <v>538</v>
      </c>
      <c r="E38" s="67" t="s">
        <v>468</v>
      </c>
      <c r="F38" s="39"/>
      <c r="G38" s="66">
        <v>6000</v>
      </c>
      <c r="H38" s="41"/>
      <c r="I38" s="66">
        <v>6000</v>
      </c>
      <c r="J38" s="41"/>
      <c r="K38" s="66">
        <v>6000</v>
      </c>
      <c r="L38" s="39"/>
    </row>
    <row r="39" spans="1:12" ht="36">
      <c r="A39" s="28">
        <v>6</v>
      </c>
      <c r="B39" s="139" t="s">
        <v>0</v>
      </c>
      <c r="C39" s="98"/>
      <c r="D39" s="99" t="s">
        <v>540</v>
      </c>
      <c r="E39" s="71"/>
      <c r="F39" s="70"/>
      <c r="G39" s="68">
        <f>SUM(G40)</f>
        <v>30000</v>
      </c>
      <c r="H39" s="10"/>
      <c r="I39" s="68">
        <f>SUM(I40)</f>
        <v>0</v>
      </c>
      <c r="J39" s="10"/>
      <c r="K39" s="68">
        <f>K40</f>
        <v>0</v>
      </c>
      <c r="L39" s="70"/>
    </row>
    <row r="40" spans="1:12" ht="13.5" thickBot="1">
      <c r="A40" s="24" t="s">
        <v>42</v>
      </c>
      <c r="B40" s="4" t="s">
        <v>37</v>
      </c>
      <c r="C40" s="67"/>
      <c r="D40" s="95"/>
      <c r="E40" s="40"/>
      <c r="F40" s="39"/>
      <c r="G40" s="66">
        <v>30000</v>
      </c>
      <c r="H40" s="41"/>
      <c r="I40" s="66"/>
      <c r="J40" s="41"/>
      <c r="K40" s="66"/>
      <c r="L40" s="39"/>
    </row>
    <row r="41" spans="1:12" ht="50.25" customHeight="1">
      <c r="A41" s="28">
        <v>7</v>
      </c>
      <c r="B41" s="139" t="s">
        <v>238</v>
      </c>
      <c r="C41" s="98"/>
      <c r="D41" s="99" t="s">
        <v>539</v>
      </c>
      <c r="E41" s="71"/>
      <c r="F41" s="70"/>
      <c r="G41" s="68">
        <v>2000</v>
      </c>
      <c r="H41" s="10"/>
      <c r="I41" s="68">
        <v>0</v>
      </c>
      <c r="J41" s="10"/>
      <c r="K41" s="68">
        <f>K42</f>
        <v>0</v>
      </c>
      <c r="L41" s="70"/>
    </row>
    <row r="42" spans="1:12" ht="13.5" thickBot="1">
      <c r="A42" s="25" t="s">
        <v>43</v>
      </c>
      <c r="B42" s="4" t="s">
        <v>32</v>
      </c>
      <c r="C42" s="67"/>
      <c r="D42" s="95"/>
      <c r="E42" s="40"/>
      <c r="F42" s="39"/>
      <c r="G42" s="66">
        <v>2000</v>
      </c>
      <c r="H42" s="41"/>
      <c r="I42" s="66"/>
      <c r="J42" s="41"/>
      <c r="K42" s="66"/>
      <c r="L42" s="39"/>
    </row>
    <row r="43" spans="1:12" ht="36">
      <c r="A43" s="26">
        <v>9</v>
      </c>
      <c r="B43" s="137" t="s">
        <v>240</v>
      </c>
      <c r="C43" s="112"/>
      <c r="D43" s="118"/>
      <c r="E43" s="110"/>
      <c r="F43" s="72"/>
      <c r="G43" s="141">
        <f>SUM(G44:G50)</f>
        <v>346000</v>
      </c>
      <c r="H43" s="119"/>
      <c r="I43" s="141">
        <f>SUM(I44:I50)</f>
        <v>337835</v>
      </c>
      <c r="J43" s="119"/>
      <c r="K43" s="150">
        <f>SUM(K44:K50)</f>
        <v>337835</v>
      </c>
      <c r="L43" s="72"/>
    </row>
    <row r="44" spans="1:12" ht="33.75">
      <c r="A44" s="198" t="s">
        <v>50</v>
      </c>
      <c r="B44" s="6" t="s">
        <v>241</v>
      </c>
      <c r="C44" s="117" t="s">
        <v>537</v>
      </c>
      <c r="D44" s="94" t="s">
        <v>539</v>
      </c>
      <c r="E44" s="117" t="s">
        <v>467</v>
      </c>
      <c r="F44" s="8"/>
      <c r="G44" s="64">
        <v>300000</v>
      </c>
      <c r="H44" s="43"/>
      <c r="I44" s="64">
        <v>299835</v>
      </c>
      <c r="J44" s="43"/>
      <c r="K44" s="64">
        <v>299835</v>
      </c>
      <c r="L44" s="8"/>
    </row>
    <row r="45" spans="1:12" ht="24">
      <c r="A45" s="197"/>
      <c r="B45" s="6" t="s">
        <v>242</v>
      </c>
      <c r="C45" s="117"/>
      <c r="D45" s="94"/>
      <c r="E45" s="65"/>
      <c r="F45" s="8"/>
      <c r="G45" s="64">
        <v>0</v>
      </c>
      <c r="H45" s="43"/>
      <c r="I45" s="64"/>
      <c r="J45" s="43"/>
      <c r="K45" s="64"/>
      <c r="L45" s="8"/>
    </row>
    <row r="46" spans="1:12">
      <c r="A46" s="197"/>
      <c r="B46" s="6" t="s">
        <v>39</v>
      </c>
      <c r="C46" s="117"/>
      <c r="D46" s="94"/>
      <c r="E46" s="65"/>
      <c r="F46" s="8"/>
      <c r="G46" s="64">
        <v>0</v>
      </c>
      <c r="H46" s="43"/>
      <c r="I46" s="64"/>
      <c r="J46" s="43"/>
      <c r="K46" s="64"/>
      <c r="L46" s="8"/>
    </row>
    <row r="47" spans="1:12" ht="24">
      <c r="A47" s="197"/>
      <c r="B47" s="6" t="s">
        <v>46</v>
      </c>
      <c r="C47" s="117"/>
      <c r="D47" s="94"/>
      <c r="E47" s="65"/>
      <c r="F47" s="8"/>
      <c r="G47" s="64">
        <v>0</v>
      </c>
      <c r="H47" s="43"/>
      <c r="I47" s="64"/>
      <c r="J47" s="43"/>
      <c r="K47" s="64"/>
      <c r="L47" s="8"/>
    </row>
    <row r="48" spans="1:12">
      <c r="A48" s="15" t="s">
        <v>51</v>
      </c>
      <c r="B48" s="6" t="s">
        <v>41</v>
      </c>
      <c r="C48" s="117"/>
      <c r="D48" s="94" t="s">
        <v>538</v>
      </c>
      <c r="E48" s="65"/>
      <c r="F48" s="8"/>
      <c r="G48" s="64">
        <v>6000</v>
      </c>
      <c r="H48" s="43"/>
      <c r="I48" s="64"/>
      <c r="J48" s="43"/>
      <c r="K48" s="64"/>
      <c r="L48" s="8"/>
    </row>
    <row r="49" spans="1:12" ht="33.75">
      <c r="A49" s="16" t="s">
        <v>243</v>
      </c>
      <c r="B49" s="6" t="s">
        <v>30</v>
      </c>
      <c r="C49" s="117" t="s">
        <v>537</v>
      </c>
      <c r="D49" s="94" t="s">
        <v>538</v>
      </c>
      <c r="E49" s="117" t="s">
        <v>468</v>
      </c>
      <c r="F49" s="8"/>
      <c r="G49" s="64">
        <v>5000</v>
      </c>
      <c r="H49" s="43"/>
      <c r="I49" s="64">
        <f>K49</f>
        <v>5000</v>
      </c>
      <c r="J49" s="43"/>
      <c r="K49" s="64">
        <v>5000</v>
      </c>
      <c r="L49" s="8"/>
    </row>
    <row r="50" spans="1:12" ht="34.5" thickBot="1">
      <c r="A50" s="25" t="s">
        <v>244</v>
      </c>
      <c r="B50" s="4" t="s">
        <v>26</v>
      </c>
      <c r="C50" s="67" t="s">
        <v>537</v>
      </c>
      <c r="D50" s="95" t="s">
        <v>538</v>
      </c>
      <c r="E50" s="67" t="s">
        <v>469</v>
      </c>
      <c r="F50" s="39"/>
      <c r="G50" s="66">
        <v>35000</v>
      </c>
      <c r="H50" s="41"/>
      <c r="I50" s="66">
        <f>K50</f>
        <v>33000</v>
      </c>
      <c r="J50" s="41"/>
      <c r="K50" s="66">
        <v>33000</v>
      </c>
      <c r="L50" s="39"/>
    </row>
    <row r="51" spans="1:12" ht="48">
      <c r="A51" s="28">
        <v>10</v>
      </c>
      <c r="B51" s="139" t="s">
        <v>245</v>
      </c>
      <c r="C51" s="98"/>
      <c r="D51" s="99" t="s">
        <v>538</v>
      </c>
      <c r="E51" s="71"/>
      <c r="F51" s="70"/>
      <c r="G51" s="68">
        <v>1000</v>
      </c>
      <c r="H51" s="10"/>
      <c r="I51" s="68">
        <v>0</v>
      </c>
      <c r="J51" s="10"/>
      <c r="K51" s="68">
        <f>K52</f>
        <v>0</v>
      </c>
      <c r="L51" s="70"/>
    </row>
    <row r="52" spans="1:12" ht="13.5" thickBot="1">
      <c r="A52" s="25" t="s">
        <v>53</v>
      </c>
      <c r="B52" s="4" t="s">
        <v>48</v>
      </c>
      <c r="C52" s="67"/>
      <c r="D52" s="95"/>
      <c r="E52" s="40"/>
      <c r="F52" s="39"/>
      <c r="G52" s="66">
        <v>1000</v>
      </c>
      <c r="H52" s="41"/>
      <c r="I52" s="66"/>
      <c r="J52" s="41"/>
      <c r="K52" s="73"/>
      <c r="L52" s="39"/>
    </row>
    <row r="53" spans="1:12" ht="24">
      <c r="A53" s="26">
        <v>11</v>
      </c>
      <c r="B53" s="137" t="s">
        <v>235</v>
      </c>
      <c r="C53" s="112"/>
      <c r="D53" s="118"/>
      <c r="E53" s="110"/>
      <c r="F53" s="72"/>
      <c r="G53" s="141">
        <f>SUM(G54:G55)</f>
        <v>31000</v>
      </c>
      <c r="H53" s="119"/>
      <c r="I53" s="141">
        <f>SUM(I54:I55)</f>
        <v>31000</v>
      </c>
      <c r="J53" s="119"/>
      <c r="K53" s="150">
        <f>SUM(K54:K55)</f>
        <v>31000</v>
      </c>
      <c r="L53" s="72"/>
    </row>
    <row r="54" spans="1:12" ht="72" customHeight="1">
      <c r="A54" s="16" t="s">
        <v>56</v>
      </c>
      <c r="B54" s="6" t="s">
        <v>30</v>
      </c>
      <c r="C54" s="189" t="s">
        <v>537</v>
      </c>
      <c r="D54" s="206" t="s">
        <v>541</v>
      </c>
      <c r="E54" s="111" t="s">
        <v>562</v>
      </c>
      <c r="F54" s="8"/>
      <c r="G54" s="64">
        <v>16000</v>
      </c>
      <c r="H54" s="43"/>
      <c r="I54" s="192">
        <v>31000</v>
      </c>
      <c r="J54" s="43"/>
      <c r="K54" s="64">
        <v>16000</v>
      </c>
      <c r="L54" s="8"/>
    </row>
    <row r="55" spans="1:12" ht="39" customHeight="1" thickBot="1">
      <c r="A55" s="24" t="s">
        <v>57</v>
      </c>
      <c r="B55" s="4" t="s">
        <v>36</v>
      </c>
      <c r="C55" s="209"/>
      <c r="D55" s="210"/>
      <c r="E55" s="124" t="s">
        <v>473</v>
      </c>
      <c r="F55" s="39"/>
      <c r="G55" s="66">
        <v>15000</v>
      </c>
      <c r="H55" s="41"/>
      <c r="I55" s="208"/>
      <c r="J55" s="41"/>
      <c r="K55" s="66">
        <v>15000</v>
      </c>
      <c r="L55" s="39"/>
    </row>
    <row r="56" spans="1:12" s="3" customFormat="1" ht="24">
      <c r="A56" s="26">
        <v>12</v>
      </c>
      <c r="B56" s="137" t="s">
        <v>246</v>
      </c>
      <c r="C56" s="121"/>
      <c r="D56" s="122"/>
      <c r="E56" s="123"/>
      <c r="F56" s="69"/>
      <c r="G56" s="141">
        <f>SUM(G57:G60)</f>
        <v>86000</v>
      </c>
      <c r="H56" s="126"/>
      <c r="I56" s="141">
        <f>SUM(I57:I60)</f>
        <v>85000</v>
      </c>
      <c r="J56" s="126"/>
      <c r="K56" s="150">
        <f>SUM(K57:K60)</f>
        <v>85000</v>
      </c>
      <c r="L56" s="69"/>
    </row>
    <row r="57" spans="1:12">
      <c r="A57" s="15" t="s">
        <v>59</v>
      </c>
      <c r="B57" s="6" t="s">
        <v>41</v>
      </c>
      <c r="C57" s="117"/>
      <c r="D57" s="94" t="s">
        <v>538</v>
      </c>
      <c r="E57" s="65"/>
      <c r="F57" s="8"/>
      <c r="G57" s="74">
        <v>1000</v>
      </c>
      <c r="H57" s="43"/>
      <c r="I57" s="64"/>
      <c r="J57" s="43"/>
      <c r="K57" s="64"/>
      <c r="L57" s="8"/>
    </row>
    <row r="58" spans="1:12" ht="49.5" customHeight="1">
      <c r="A58" s="201" t="s">
        <v>247</v>
      </c>
      <c r="B58" s="199" t="s">
        <v>54</v>
      </c>
      <c r="C58" s="189" t="s">
        <v>537</v>
      </c>
      <c r="D58" s="206" t="s">
        <v>542</v>
      </c>
      <c r="E58" s="129" t="s">
        <v>474</v>
      </c>
      <c r="F58" s="75"/>
      <c r="G58" s="192">
        <v>80000</v>
      </c>
      <c r="H58" s="76"/>
      <c r="I58" s="64">
        <v>40200</v>
      </c>
      <c r="J58" s="43"/>
      <c r="K58" s="64">
        <v>40200</v>
      </c>
      <c r="L58" s="8"/>
    </row>
    <row r="59" spans="1:12" ht="47.25" customHeight="1">
      <c r="A59" s="202"/>
      <c r="B59" s="200"/>
      <c r="C59" s="191"/>
      <c r="D59" s="207"/>
      <c r="E59" s="129" t="s">
        <v>476</v>
      </c>
      <c r="F59" s="75"/>
      <c r="G59" s="193"/>
      <c r="H59" s="77"/>
      <c r="I59" s="64">
        <v>39800</v>
      </c>
      <c r="J59" s="43"/>
      <c r="K59" s="64">
        <v>39800</v>
      </c>
      <c r="L59" s="8"/>
    </row>
    <row r="60" spans="1:12" ht="34.5" thickBot="1">
      <c r="A60" s="24" t="s">
        <v>248</v>
      </c>
      <c r="B60" s="4" t="s">
        <v>30</v>
      </c>
      <c r="C60" s="67" t="s">
        <v>537</v>
      </c>
      <c r="D60" s="95" t="s">
        <v>538</v>
      </c>
      <c r="E60" s="67" t="s">
        <v>468</v>
      </c>
      <c r="F60" s="39"/>
      <c r="G60" s="66">
        <v>5000</v>
      </c>
      <c r="H60" s="41"/>
      <c r="I60" s="66">
        <f>K60</f>
        <v>5000</v>
      </c>
      <c r="J60" s="41"/>
      <c r="K60" s="66">
        <v>5000</v>
      </c>
      <c r="L60" s="39"/>
    </row>
    <row r="61" spans="1:12" s="3" customFormat="1" ht="24">
      <c r="A61" s="26">
        <v>13</v>
      </c>
      <c r="B61" s="137" t="s">
        <v>249</v>
      </c>
      <c r="C61" s="121"/>
      <c r="D61" s="122"/>
      <c r="E61" s="123"/>
      <c r="F61" s="69"/>
      <c r="G61" s="141">
        <f>SUM(G62:G63)</f>
        <v>5100</v>
      </c>
      <c r="H61" s="126"/>
      <c r="I61" s="141">
        <f>SUM(I62:I63)</f>
        <v>310</v>
      </c>
      <c r="J61" s="126"/>
      <c r="K61" s="150">
        <f>SUM(K62:K63)</f>
        <v>310</v>
      </c>
      <c r="L61" s="69"/>
    </row>
    <row r="62" spans="1:12" ht="33.75">
      <c r="A62" s="15" t="s">
        <v>250</v>
      </c>
      <c r="B62" s="6" t="s">
        <v>54</v>
      </c>
      <c r="C62" s="117" t="s">
        <v>537</v>
      </c>
      <c r="D62" s="94" t="s">
        <v>538</v>
      </c>
      <c r="E62" s="117" t="s">
        <v>472</v>
      </c>
      <c r="F62" s="8"/>
      <c r="G62" s="64">
        <v>5000</v>
      </c>
      <c r="H62" s="43"/>
      <c r="I62" s="64">
        <f>K62</f>
        <v>310</v>
      </c>
      <c r="J62" s="43"/>
      <c r="K62" s="64">
        <v>310</v>
      </c>
      <c r="L62" s="8"/>
    </row>
    <row r="63" spans="1:12" ht="13.5" thickBot="1">
      <c r="A63" s="25" t="s">
        <v>251</v>
      </c>
      <c r="B63" s="4" t="s">
        <v>41</v>
      </c>
      <c r="C63" s="67"/>
      <c r="D63" s="95"/>
      <c r="E63" s="40"/>
      <c r="F63" s="39"/>
      <c r="G63" s="66">
        <v>100</v>
      </c>
      <c r="H63" s="41"/>
      <c r="I63" s="66"/>
      <c r="J63" s="41"/>
      <c r="K63" s="66"/>
      <c r="L63" s="39"/>
    </row>
    <row r="64" spans="1:12" s="3" customFormat="1" ht="24">
      <c r="A64" s="29">
        <v>14</v>
      </c>
      <c r="B64" s="12" t="s">
        <v>252</v>
      </c>
      <c r="C64" s="96"/>
      <c r="D64" s="97"/>
      <c r="E64" s="37"/>
      <c r="F64" s="36"/>
      <c r="G64" s="68">
        <f>G65</f>
        <v>0</v>
      </c>
      <c r="H64" s="38"/>
      <c r="I64" s="68">
        <f>I65</f>
        <v>0</v>
      </c>
      <c r="J64" s="38"/>
      <c r="K64" s="68">
        <f>K65</f>
        <v>0</v>
      </c>
      <c r="L64" s="36"/>
    </row>
    <row r="65" spans="1:12" ht="13.5" thickBot="1">
      <c r="A65" s="30" t="s">
        <v>62</v>
      </c>
      <c r="B65" s="5" t="s">
        <v>253</v>
      </c>
      <c r="C65" s="67"/>
      <c r="D65" s="95"/>
      <c r="E65" s="40"/>
      <c r="F65" s="39"/>
      <c r="G65" s="66">
        <v>0</v>
      </c>
      <c r="H65" s="41"/>
      <c r="I65" s="66"/>
      <c r="J65" s="41"/>
      <c r="K65" s="66"/>
      <c r="L65" s="39"/>
    </row>
    <row r="66" spans="1:12" ht="24">
      <c r="A66" s="26">
        <v>15</v>
      </c>
      <c r="B66" s="137" t="s">
        <v>254</v>
      </c>
      <c r="C66" s="98"/>
      <c r="D66" s="99"/>
      <c r="E66" s="110"/>
      <c r="F66" s="72"/>
      <c r="G66" s="141">
        <v>55000</v>
      </c>
      <c r="H66" s="119"/>
      <c r="I66" s="141">
        <v>0</v>
      </c>
      <c r="J66" s="119"/>
      <c r="K66" s="150">
        <f>K67</f>
        <v>0</v>
      </c>
      <c r="L66" s="72"/>
    </row>
    <row r="67" spans="1:12" ht="24.75" thickBot="1">
      <c r="A67" s="24" t="s">
        <v>64</v>
      </c>
      <c r="B67" s="4" t="s">
        <v>255</v>
      </c>
      <c r="C67" s="67"/>
      <c r="D67" s="95"/>
      <c r="E67" s="40"/>
      <c r="F67" s="39"/>
      <c r="G67" s="66">
        <v>55000</v>
      </c>
      <c r="H67" s="41"/>
      <c r="I67" s="66"/>
      <c r="J67" s="41"/>
      <c r="K67" s="66"/>
      <c r="L67" s="39"/>
    </row>
    <row r="68" spans="1:12" ht="36">
      <c r="A68" s="26">
        <v>16</v>
      </c>
      <c r="B68" s="137" t="s">
        <v>256</v>
      </c>
      <c r="C68" s="112"/>
      <c r="D68" s="118"/>
      <c r="E68" s="110"/>
      <c r="F68" s="72"/>
      <c r="G68" s="141">
        <v>16000</v>
      </c>
      <c r="H68" s="119"/>
      <c r="I68" s="141">
        <v>16000</v>
      </c>
      <c r="J68" s="119"/>
      <c r="K68" s="150">
        <v>16000</v>
      </c>
      <c r="L68" s="72"/>
    </row>
    <row r="69" spans="1:12" ht="34.5" thickBot="1">
      <c r="A69" s="24" t="s">
        <v>257</v>
      </c>
      <c r="B69" s="4" t="s">
        <v>30</v>
      </c>
      <c r="C69" s="67" t="s">
        <v>537</v>
      </c>
      <c r="D69" s="95" t="s">
        <v>538</v>
      </c>
      <c r="E69" s="67" t="s">
        <v>471</v>
      </c>
      <c r="F69" s="39"/>
      <c r="G69" s="66">
        <v>16000</v>
      </c>
      <c r="H69" s="41"/>
      <c r="I69" s="66">
        <f>K69</f>
        <v>16000</v>
      </c>
      <c r="J69" s="41"/>
      <c r="K69" s="66">
        <v>16000</v>
      </c>
      <c r="L69" s="39"/>
    </row>
    <row r="70" spans="1:12" ht="24">
      <c r="A70" s="32" t="s">
        <v>258</v>
      </c>
      <c r="B70" s="139" t="s">
        <v>259</v>
      </c>
      <c r="C70" s="98"/>
      <c r="D70" s="99" t="s">
        <v>538</v>
      </c>
      <c r="E70" s="71"/>
      <c r="F70" s="70"/>
      <c r="G70" s="68">
        <v>1000</v>
      </c>
      <c r="H70" s="10"/>
      <c r="I70" s="68">
        <v>0</v>
      </c>
      <c r="J70" s="10"/>
      <c r="K70" s="68">
        <f>K71</f>
        <v>0</v>
      </c>
      <c r="L70" s="70"/>
    </row>
    <row r="71" spans="1:12" ht="13.5" thickBot="1">
      <c r="A71" s="25" t="s">
        <v>66</v>
      </c>
      <c r="B71" s="4" t="s">
        <v>48</v>
      </c>
      <c r="C71" s="67"/>
      <c r="D71" s="95"/>
      <c r="E71" s="40"/>
      <c r="F71" s="39"/>
      <c r="G71" s="66">
        <v>1000</v>
      </c>
      <c r="H71" s="41"/>
      <c r="I71" s="66"/>
      <c r="J71" s="41"/>
      <c r="K71" s="66"/>
      <c r="L71" s="39"/>
    </row>
    <row r="72" spans="1:12" ht="24">
      <c r="A72" s="26">
        <v>18</v>
      </c>
      <c r="B72" s="137" t="s">
        <v>260</v>
      </c>
      <c r="C72" s="112"/>
      <c r="D72" s="118"/>
      <c r="E72" s="110"/>
      <c r="F72" s="72"/>
      <c r="G72" s="141">
        <f>SUM(G73:G77)</f>
        <v>108500</v>
      </c>
      <c r="H72" s="119"/>
      <c r="I72" s="141">
        <f>SUM(I73:I77)</f>
        <v>100750</v>
      </c>
      <c r="J72" s="119"/>
      <c r="K72" s="150">
        <f>SUM(K73:K77)</f>
        <v>100750</v>
      </c>
      <c r="L72" s="72"/>
    </row>
    <row r="73" spans="1:12" ht="33.75">
      <c r="A73" s="15" t="s">
        <v>75</v>
      </c>
      <c r="B73" s="6" t="s">
        <v>26</v>
      </c>
      <c r="C73" s="117" t="s">
        <v>537</v>
      </c>
      <c r="D73" s="94" t="s">
        <v>538</v>
      </c>
      <c r="E73" s="117" t="s">
        <v>469</v>
      </c>
      <c r="F73" s="8"/>
      <c r="G73" s="64">
        <v>15500</v>
      </c>
      <c r="H73" s="43"/>
      <c r="I73" s="64">
        <f>K73</f>
        <v>15470</v>
      </c>
      <c r="J73" s="43"/>
      <c r="K73" s="64">
        <v>15470</v>
      </c>
      <c r="L73" s="8"/>
    </row>
    <row r="74" spans="1:12" ht="67.5">
      <c r="A74" s="16" t="s">
        <v>261</v>
      </c>
      <c r="B74" s="6" t="s">
        <v>30</v>
      </c>
      <c r="C74" s="117" t="s">
        <v>537</v>
      </c>
      <c r="D74" s="94" t="s">
        <v>538</v>
      </c>
      <c r="E74" s="117" t="s">
        <v>563</v>
      </c>
      <c r="F74" s="8"/>
      <c r="G74" s="64">
        <v>80000</v>
      </c>
      <c r="H74" s="43"/>
      <c r="I74" s="64">
        <v>80000</v>
      </c>
      <c r="J74" s="43"/>
      <c r="K74" s="64">
        <v>80000</v>
      </c>
      <c r="L74" s="8"/>
    </row>
    <row r="75" spans="1:12">
      <c r="A75" s="16" t="s">
        <v>431</v>
      </c>
      <c r="B75" s="6" t="s">
        <v>70</v>
      </c>
      <c r="C75" s="117"/>
      <c r="D75" s="94" t="s">
        <v>543</v>
      </c>
      <c r="E75" s="110"/>
      <c r="F75" s="8"/>
      <c r="G75" s="64">
        <v>5000</v>
      </c>
      <c r="H75" s="43"/>
      <c r="I75" s="64"/>
      <c r="J75" s="43"/>
      <c r="K75" s="64"/>
      <c r="L75" s="8"/>
    </row>
    <row r="76" spans="1:12" ht="45">
      <c r="A76" s="16" t="s">
        <v>432</v>
      </c>
      <c r="B76" s="6" t="s">
        <v>72</v>
      </c>
      <c r="C76" s="117" t="s">
        <v>537</v>
      </c>
      <c r="D76" s="94" t="s">
        <v>538</v>
      </c>
      <c r="E76" s="117" t="s">
        <v>475</v>
      </c>
      <c r="F76" s="8"/>
      <c r="G76" s="64">
        <v>6000</v>
      </c>
      <c r="H76" s="43"/>
      <c r="I76" s="64">
        <f>K76</f>
        <v>5280</v>
      </c>
      <c r="J76" s="43"/>
      <c r="K76" s="64">
        <v>5280</v>
      </c>
      <c r="L76" s="8"/>
    </row>
    <row r="77" spans="1:12" ht="13.5" thickBot="1">
      <c r="A77" s="25" t="s">
        <v>433</v>
      </c>
      <c r="B77" s="4" t="s">
        <v>28</v>
      </c>
      <c r="C77" s="67"/>
      <c r="D77" s="95" t="s">
        <v>538</v>
      </c>
      <c r="E77" s="40"/>
      <c r="F77" s="39"/>
      <c r="G77" s="66">
        <v>2000</v>
      </c>
      <c r="H77" s="41"/>
      <c r="I77" s="66"/>
      <c r="J77" s="41"/>
      <c r="K77" s="66"/>
      <c r="L77" s="39"/>
    </row>
    <row r="78" spans="1:12" ht="24">
      <c r="A78" s="26">
        <v>19</v>
      </c>
      <c r="B78" s="137" t="s">
        <v>262</v>
      </c>
      <c r="C78" s="112"/>
      <c r="D78" s="118"/>
      <c r="E78" s="110"/>
      <c r="F78" s="72"/>
      <c r="G78" s="141">
        <f>SUM(G79:G84)</f>
        <v>62000</v>
      </c>
      <c r="H78" s="119"/>
      <c r="I78" s="141">
        <f>SUM(I79:I84)</f>
        <v>51340</v>
      </c>
      <c r="J78" s="119"/>
      <c r="K78" s="150">
        <f>SUM(K79:K84)</f>
        <v>51340</v>
      </c>
      <c r="L78" s="72"/>
    </row>
    <row r="79" spans="1:12" ht="33.75">
      <c r="A79" s="15" t="s">
        <v>137</v>
      </c>
      <c r="B79" s="6" t="s">
        <v>26</v>
      </c>
      <c r="C79" s="117" t="s">
        <v>537</v>
      </c>
      <c r="D79" s="94" t="s">
        <v>538</v>
      </c>
      <c r="E79" s="117" t="s">
        <v>469</v>
      </c>
      <c r="F79" s="8"/>
      <c r="G79" s="64">
        <v>7000</v>
      </c>
      <c r="H79" s="43"/>
      <c r="I79" s="64">
        <f>K79</f>
        <v>7000</v>
      </c>
      <c r="J79" s="43"/>
      <c r="K79" s="64">
        <v>7000</v>
      </c>
      <c r="L79" s="8"/>
    </row>
    <row r="80" spans="1:12" ht="22.5">
      <c r="A80" s="15" t="s">
        <v>263</v>
      </c>
      <c r="B80" s="6" t="s">
        <v>28</v>
      </c>
      <c r="C80" s="117" t="s">
        <v>537</v>
      </c>
      <c r="D80" s="94" t="s">
        <v>538</v>
      </c>
      <c r="E80" s="65"/>
      <c r="F80" s="8"/>
      <c r="G80" s="64">
        <v>2500</v>
      </c>
      <c r="H80" s="43"/>
      <c r="I80" s="64"/>
      <c r="J80" s="43"/>
      <c r="K80" s="64"/>
      <c r="L80" s="8"/>
    </row>
    <row r="81" spans="1:12" ht="33.75">
      <c r="A81" s="16" t="s">
        <v>264</v>
      </c>
      <c r="B81" s="6" t="s">
        <v>265</v>
      </c>
      <c r="C81" s="117" t="s">
        <v>537</v>
      </c>
      <c r="D81" s="94" t="s">
        <v>541</v>
      </c>
      <c r="E81" s="117" t="s">
        <v>477</v>
      </c>
      <c r="F81" s="8"/>
      <c r="G81" s="64">
        <v>25000</v>
      </c>
      <c r="H81" s="43"/>
      <c r="I81" s="64">
        <f>K81</f>
        <v>21740</v>
      </c>
      <c r="J81" s="43"/>
      <c r="K81" s="64">
        <v>21740</v>
      </c>
      <c r="L81" s="8"/>
    </row>
    <row r="82" spans="1:12">
      <c r="A82" s="16" t="s">
        <v>266</v>
      </c>
      <c r="B82" s="6" t="s">
        <v>70</v>
      </c>
      <c r="C82" s="117"/>
      <c r="D82" s="94" t="s">
        <v>543</v>
      </c>
      <c r="E82" s="65"/>
      <c r="F82" s="8"/>
      <c r="G82" s="64">
        <v>2500</v>
      </c>
      <c r="H82" s="43"/>
      <c r="I82" s="64"/>
      <c r="J82" s="43"/>
      <c r="K82" s="64"/>
      <c r="L82" s="8"/>
    </row>
    <row r="83" spans="1:12" ht="45">
      <c r="A83" s="16" t="s">
        <v>267</v>
      </c>
      <c r="B83" s="6" t="s">
        <v>72</v>
      </c>
      <c r="C83" s="117" t="s">
        <v>537</v>
      </c>
      <c r="D83" s="94" t="s">
        <v>538</v>
      </c>
      <c r="E83" s="117" t="s">
        <v>475</v>
      </c>
      <c r="F83" s="8"/>
      <c r="G83" s="64">
        <v>9000</v>
      </c>
      <c r="H83" s="43"/>
      <c r="I83" s="64">
        <f>K83</f>
        <v>6600</v>
      </c>
      <c r="J83" s="43"/>
      <c r="K83" s="64">
        <v>6600</v>
      </c>
      <c r="L83" s="8"/>
    </row>
    <row r="84" spans="1:12" ht="34.5" thickBot="1">
      <c r="A84" s="24" t="s">
        <v>268</v>
      </c>
      <c r="B84" s="4" t="s">
        <v>30</v>
      </c>
      <c r="C84" s="101" t="s">
        <v>543</v>
      </c>
      <c r="D84" s="95" t="s">
        <v>538</v>
      </c>
      <c r="E84" s="67" t="s">
        <v>483</v>
      </c>
      <c r="F84" s="39"/>
      <c r="G84" s="66">
        <v>16000</v>
      </c>
      <c r="H84" s="41"/>
      <c r="I84" s="66">
        <v>16000</v>
      </c>
      <c r="J84" s="41"/>
      <c r="K84" s="66">
        <v>16000</v>
      </c>
      <c r="L84" s="39"/>
    </row>
    <row r="85" spans="1:12" ht="36">
      <c r="A85" s="28">
        <v>20</v>
      </c>
      <c r="B85" s="139" t="s">
        <v>269</v>
      </c>
      <c r="C85" s="98"/>
      <c r="D85" s="99"/>
      <c r="E85" s="71"/>
      <c r="F85" s="70"/>
      <c r="G85" s="68">
        <f>SUM(G86:G87)</f>
        <v>22000</v>
      </c>
      <c r="H85" s="10"/>
      <c r="I85" s="68">
        <f>SUM(I86:I87)</f>
        <v>21400</v>
      </c>
      <c r="J85" s="10"/>
      <c r="K85" s="68">
        <f>SUM(K86:K87)</f>
        <v>21400</v>
      </c>
      <c r="L85" s="70"/>
    </row>
    <row r="86" spans="1:12" ht="33.75">
      <c r="A86" s="16" t="s">
        <v>270</v>
      </c>
      <c r="B86" s="6" t="s">
        <v>30</v>
      </c>
      <c r="C86" s="93" t="s">
        <v>543</v>
      </c>
      <c r="D86" s="94"/>
      <c r="E86" s="117" t="s">
        <v>483</v>
      </c>
      <c r="F86" s="8"/>
      <c r="G86" s="64">
        <v>16000</v>
      </c>
      <c r="H86" s="43"/>
      <c r="I86" s="64">
        <v>16000</v>
      </c>
      <c r="J86" s="43"/>
      <c r="K86" s="64">
        <v>16000</v>
      </c>
      <c r="L86" s="8"/>
    </row>
    <row r="87" spans="1:12" ht="34.5" thickBot="1">
      <c r="A87" s="25" t="s">
        <v>271</v>
      </c>
      <c r="B87" s="4" t="s">
        <v>26</v>
      </c>
      <c r="C87" s="67" t="s">
        <v>537</v>
      </c>
      <c r="D87" s="95" t="s">
        <v>538</v>
      </c>
      <c r="E87" s="67" t="s">
        <v>469</v>
      </c>
      <c r="F87" s="39"/>
      <c r="G87" s="66">
        <v>6000</v>
      </c>
      <c r="H87" s="41"/>
      <c r="I87" s="66">
        <f>K87</f>
        <v>5400</v>
      </c>
      <c r="J87" s="41"/>
      <c r="K87" s="66">
        <v>5400</v>
      </c>
      <c r="L87" s="39"/>
    </row>
    <row r="88" spans="1:12" ht="48">
      <c r="A88" s="32" t="s">
        <v>81</v>
      </c>
      <c r="B88" s="139" t="s">
        <v>439</v>
      </c>
      <c r="C88" s="98"/>
      <c r="D88" s="99"/>
      <c r="E88" s="71"/>
      <c r="F88" s="70"/>
      <c r="G88" s="68">
        <f>SUM(G89:G90)</f>
        <v>94000</v>
      </c>
      <c r="H88" s="10"/>
      <c r="I88" s="68">
        <f>SUM(I89:I90)</f>
        <v>88443.839999999997</v>
      </c>
      <c r="J88" s="10"/>
      <c r="K88" s="68">
        <f>SUM(K89:K90)</f>
        <v>88443.839999999997</v>
      </c>
      <c r="L88" s="70"/>
    </row>
    <row r="89" spans="1:12" ht="33.75">
      <c r="A89" s="15" t="s">
        <v>82</v>
      </c>
      <c r="B89" s="6" t="s">
        <v>26</v>
      </c>
      <c r="C89" s="117" t="s">
        <v>537</v>
      </c>
      <c r="D89" s="94" t="s">
        <v>538</v>
      </c>
      <c r="E89" s="117" t="s">
        <v>469</v>
      </c>
      <c r="F89" s="8"/>
      <c r="G89" s="64">
        <v>4000</v>
      </c>
      <c r="H89" s="43"/>
      <c r="I89" s="64">
        <f>K89</f>
        <v>3720</v>
      </c>
      <c r="J89" s="43"/>
      <c r="K89" s="64">
        <v>3720</v>
      </c>
      <c r="L89" s="8"/>
    </row>
    <row r="90" spans="1:12" ht="45.75" thickBot="1">
      <c r="A90" s="25" t="s">
        <v>275</v>
      </c>
      <c r="B90" s="4" t="s">
        <v>80</v>
      </c>
      <c r="C90" s="67" t="s">
        <v>537</v>
      </c>
      <c r="D90" s="95" t="s">
        <v>541</v>
      </c>
      <c r="E90" s="67" t="s">
        <v>478</v>
      </c>
      <c r="F90" s="39"/>
      <c r="G90" s="66">
        <v>90000</v>
      </c>
      <c r="H90" s="41"/>
      <c r="I90" s="66">
        <v>84723.839999999997</v>
      </c>
      <c r="J90" s="41"/>
      <c r="K90" s="66">
        <v>84723.839999999997</v>
      </c>
      <c r="L90" s="39"/>
    </row>
    <row r="91" spans="1:12" ht="36">
      <c r="A91" s="32" t="s">
        <v>276</v>
      </c>
      <c r="B91" s="139" t="s">
        <v>277</v>
      </c>
      <c r="C91" s="98"/>
      <c r="D91" s="99"/>
      <c r="E91" s="71"/>
      <c r="F91" s="70"/>
      <c r="G91" s="68">
        <v>3000</v>
      </c>
      <c r="H91" s="10"/>
      <c r="I91" s="68">
        <v>0</v>
      </c>
      <c r="J91" s="10"/>
      <c r="K91" s="68">
        <f>SUM(K92)</f>
        <v>0</v>
      </c>
      <c r="L91" s="70"/>
    </row>
    <row r="92" spans="1:12" ht="13.5" thickBot="1">
      <c r="A92" s="25" t="s">
        <v>83</v>
      </c>
      <c r="B92" s="4" t="s">
        <v>28</v>
      </c>
      <c r="C92" s="67"/>
      <c r="D92" s="95" t="s">
        <v>543</v>
      </c>
      <c r="E92" s="40"/>
      <c r="F92" s="39"/>
      <c r="G92" s="66">
        <v>3000</v>
      </c>
      <c r="H92" s="41"/>
      <c r="J92" s="41"/>
      <c r="K92" s="66"/>
      <c r="L92" s="39"/>
    </row>
    <row r="93" spans="1:12" ht="24">
      <c r="A93" s="114">
        <v>24</v>
      </c>
      <c r="B93" s="139" t="s">
        <v>278</v>
      </c>
      <c r="C93" s="98"/>
      <c r="D93" s="99"/>
      <c r="E93" s="71"/>
      <c r="F93" s="70"/>
      <c r="G93" s="68">
        <f>SUM(G94:G95)</f>
        <v>5000</v>
      </c>
      <c r="H93" s="10"/>
      <c r="I93" s="68">
        <f>SUM(I94:I95)</f>
        <v>1800</v>
      </c>
      <c r="J93" s="10"/>
      <c r="K93" s="68">
        <f>SUM(K94:K95)</f>
        <v>1800</v>
      </c>
      <c r="L93" s="70"/>
    </row>
    <row r="94" spans="1:12" ht="33.75">
      <c r="A94" s="15" t="s">
        <v>84</v>
      </c>
      <c r="B94" s="6" t="s">
        <v>26</v>
      </c>
      <c r="C94" s="117" t="s">
        <v>537</v>
      </c>
      <c r="D94" s="94" t="s">
        <v>538</v>
      </c>
      <c r="E94" s="117" t="s">
        <v>469</v>
      </c>
      <c r="F94" s="8"/>
      <c r="G94" s="64">
        <v>2000</v>
      </c>
      <c r="H94" s="43"/>
      <c r="I94" s="64">
        <f>K94</f>
        <v>1800</v>
      </c>
      <c r="J94" s="43"/>
      <c r="K94" s="64">
        <v>1800</v>
      </c>
      <c r="L94" s="8"/>
    </row>
    <row r="95" spans="1:12" ht="13.5" thickBot="1">
      <c r="A95" s="25" t="s">
        <v>279</v>
      </c>
      <c r="B95" s="4" t="s">
        <v>80</v>
      </c>
      <c r="C95" s="67"/>
      <c r="D95" s="95" t="s">
        <v>542</v>
      </c>
      <c r="E95" s="40"/>
      <c r="F95" s="39"/>
      <c r="G95" s="66">
        <v>3000</v>
      </c>
      <c r="H95" s="41"/>
      <c r="I95" s="66"/>
      <c r="J95" s="41"/>
      <c r="K95" s="66"/>
      <c r="L95" s="39"/>
    </row>
    <row r="96" spans="1:12" ht="24">
      <c r="A96" s="31" t="s">
        <v>89</v>
      </c>
      <c r="B96" s="137" t="s">
        <v>1</v>
      </c>
      <c r="C96" s="112"/>
      <c r="D96" s="118"/>
      <c r="E96" s="110"/>
      <c r="F96" s="72"/>
      <c r="G96" s="141">
        <f>SUM(G97:G99)</f>
        <v>14500</v>
      </c>
      <c r="H96" s="119"/>
      <c r="I96" s="141">
        <f>SUM(I97:I99)</f>
        <v>7920</v>
      </c>
      <c r="J96" s="119"/>
      <c r="K96" s="150">
        <f>SUM(K97:K99)</f>
        <v>7920</v>
      </c>
      <c r="L96" s="72"/>
    </row>
    <row r="97" spans="1:12">
      <c r="A97" s="15" t="s">
        <v>132</v>
      </c>
      <c r="B97" s="6" t="s">
        <v>28</v>
      </c>
      <c r="C97" s="117"/>
      <c r="D97" s="94" t="s">
        <v>538</v>
      </c>
      <c r="E97" s="65"/>
      <c r="F97" s="8"/>
      <c r="G97" s="64">
        <v>1000</v>
      </c>
      <c r="H97" s="43"/>
      <c r="I97" s="64"/>
      <c r="J97" s="43"/>
      <c r="K97" s="64"/>
      <c r="L97" s="8"/>
    </row>
    <row r="98" spans="1:12" ht="45">
      <c r="A98" s="16" t="s">
        <v>283</v>
      </c>
      <c r="B98" s="6" t="s">
        <v>72</v>
      </c>
      <c r="C98" s="117" t="s">
        <v>537</v>
      </c>
      <c r="D98" s="94" t="s">
        <v>538</v>
      </c>
      <c r="E98" s="117" t="s">
        <v>475</v>
      </c>
      <c r="F98" s="8"/>
      <c r="G98" s="64">
        <v>12000</v>
      </c>
      <c r="H98" s="43"/>
      <c r="I98" s="64">
        <f>K98</f>
        <v>7920</v>
      </c>
      <c r="J98" s="43"/>
      <c r="K98" s="64">
        <v>7920</v>
      </c>
      <c r="L98" s="8"/>
    </row>
    <row r="99" spans="1:12" ht="13.5" thickBot="1">
      <c r="A99" s="25" t="s">
        <v>418</v>
      </c>
      <c r="B99" s="4" t="s">
        <v>48</v>
      </c>
      <c r="C99" s="67"/>
      <c r="D99" s="95" t="s">
        <v>538</v>
      </c>
      <c r="E99" s="40"/>
      <c r="F99" s="39"/>
      <c r="G99" s="66">
        <v>1500</v>
      </c>
      <c r="H99" s="41"/>
      <c r="I99" s="66"/>
      <c r="J99" s="41"/>
      <c r="K99" s="66"/>
      <c r="L99" s="39"/>
    </row>
    <row r="100" spans="1:12" s="3" customFormat="1" ht="24">
      <c r="A100" s="32" t="s">
        <v>90</v>
      </c>
      <c r="B100" s="139" t="s">
        <v>284</v>
      </c>
      <c r="C100" s="96"/>
      <c r="D100" s="97"/>
      <c r="E100" s="37"/>
      <c r="F100" s="36"/>
      <c r="G100" s="68">
        <f>SUM(G101)</f>
        <v>500</v>
      </c>
      <c r="H100" s="38"/>
      <c r="I100" s="68">
        <f>SUM(I101)</f>
        <v>0</v>
      </c>
      <c r="J100" s="38"/>
      <c r="K100" s="68">
        <f>SUM(K101)</f>
        <v>0</v>
      </c>
      <c r="L100" s="36"/>
    </row>
    <row r="101" spans="1:12" ht="13.5" thickBot="1">
      <c r="A101" s="25" t="s">
        <v>91</v>
      </c>
      <c r="B101" s="4" t="s">
        <v>48</v>
      </c>
      <c r="C101" s="67"/>
      <c r="D101" s="95" t="s">
        <v>538</v>
      </c>
      <c r="E101" s="40"/>
      <c r="F101" s="39"/>
      <c r="G101" s="66">
        <v>500</v>
      </c>
      <c r="H101" s="41"/>
      <c r="I101" s="66"/>
      <c r="J101" s="41"/>
      <c r="K101" s="66"/>
      <c r="L101" s="39"/>
    </row>
    <row r="102" spans="1:12" s="3" customFormat="1" ht="36">
      <c r="A102" s="31" t="s">
        <v>92</v>
      </c>
      <c r="B102" s="137" t="s">
        <v>256</v>
      </c>
      <c r="C102" s="121"/>
      <c r="D102" s="122"/>
      <c r="E102" s="123"/>
      <c r="F102" s="69"/>
      <c r="G102" s="141">
        <f>SUM(G103)</f>
        <v>16000</v>
      </c>
      <c r="H102" s="126"/>
      <c r="I102" s="141">
        <f>SUM(I103)</f>
        <v>16000</v>
      </c>
      <c r="J102" s="126"/>
      <c r="K102" s="150">
        <f>SUM(K103)</f>
        <v>16000</v>
      </c>
      <c r="L102" s="69"/>
    </row>
    <row r="103" spans="1:12" ht="34.5" thickBot="1">
      <c r="A103" s="24" t="s">
        <v>93</v>
      </c>
      <c r="B103" s="4" t="s">
        <v>30</v>
      </c>
      <c r="C103" s="101" t="s">
        <v>543</v>
      </c>
      <c r="D103" s="95"/>
      <c r="E103" s="67" t="s">
        <v>483</v>
      </c>
      <c r="F103" s="39"/>
      <c r="G103" s="66">
        <v>16000</v>
      </c>
      <c r="H103" s="41"/>
      <c r="I103" s="66">
        <v>16000</v>
      </c>
      <c r="J103" s="41"/>
      <c r="K103" s="66">
        <v>16000</v>
      </c>
      <c r="L103" s="39"/>
    </row>
    <row r="104" spans="1:12" s="3" customFormat="1" ht="24">
      <c r="A104" s="31" t="s">
        <v>96</v>
      </c>
      <c r="B104" s="137" t="s">
        <v>285</v>
      </c>
      <c r="C104" s="121"/>
      <c r="D104" s="122"/>
      <c r="E104" s="123"/>
      <c r="F104" s="69"/>
      <c r="G104" s="141">
        <f>SUM(G105:G107)</f>
        <v>16000</v>
      </c>
      <c r="H104" s="126"/>
      <c r="I104" s="141">
        <f>SUM(I105:I107)</f>
        <v>0</v>
      </c>
      <c r="J104" s="126"/>
      <c r="K104" s="150">
        <f>SUM(K105:K107)</f>
        <v>0</v>
      </c>
      <c r="L104" s="69"/>
    </row>
    <row r="105" spans="1:12">
      <c r="A105" s="16" t="s">
        <v>97</v>
      </c>
      <c r="B105" s="6" t="s">
        <v>38</v>
      </c>
      <c r="C105" s="117"/>
      <c r="D105" s="94" t="s">
        <v>543</v>
      </c>
      <c r="E105" s="65"/>
      <c r="F105" s="8"/>
      <c r="G105" s="64">
        <v>5000</v>
      </c>
      <c r="H105" s="43"/>
      <c r="I105" s="64"/>
      <c r="J105" s="43"/>
      <c r="K105" s="64"/>
      <c r="L105" s="8"/>
    </row>
    <row r="106" spans="1:12">
      <c r="A106" s="15" t="s">
        <v>98</v>
      </c>
      <c r="B106" s="6" t="s">
        <v>41</v>
      </c>
      <c r="C106" s="117"/>
      <c r="D106" s="94" t="s">
        <v>538</v>
      </c>
      <c r="E106" s="65"/>
      <c r="F106" s="8"/>
      <c r="G106" s="64">
        <v>5000</v>
      </c>
      <c r="H106" s="43"/>
      <c r="I106" s="64"/>
      <c r="J106" s="43"/>
      <c r="K106" s="64"/>
      <c r="L106" s="8"/>
    </row>
    <row r="107" spans="1:12" ht="13.5" thickBot="1">
      <c r="A107" s="25" t="s">
        <v>99</v>
      </c>
      <c r="B107" s="4" t="s">
        <v>26</v>
      </c>
      <c r="C107" s="67"/>
      <c r="D107" s="95" t="s">
        <v>538</v>
      </c>
      <c r="E107" s="40"/>
      <c r="F107" s="39"/>
      <c r="G107" s="66">
        <v>6000</v>
      </c>
      <c r="H107" s="41"/>
      <c r="I107" s="66"/>
      <c r="J107" s="41"/>
      <c r="K107" s="66"/>
      <c r="L107" s="39"/>
    </row>
    <row r="108" spans="1:12" s="3" customFormat="1" ht="24">
      <c r="A108" s="31" t="s">
        <v>100</v>
      </c>
      <c r="B108" s="137" t="s">
        <v>286</v>
      </c>
      <c r="C108" s="121"/>
      <c r="D108" s="122"/>
      <c r="E108" s="123"/>
      <c r="F108" s="69"/>
      <c r="G108" s="141">
        <f>SUM(G109:G113)</f>
        <v>47000</v>
      </c>
      <c r="H108" s="126"/>
      <c r="I108" s="141">
        <f>SUM(I109:I113)</f>
        <v>44300.3</v>
      </c>
      <c r="J108" s="126"/>
      <c r="K108" s="150">
        <f>SUM(K109:K113)</f>
        <v>44300.3</v>
      </c>
      <c r="L108" s="69"/>
    </row>
    <row r="109" spans="1:12" ht="33.75">
      <c r="A109" s="19" t="s">
        <v>101</v>
      </c>
      <c r="B109" s="6" t="s">
        <v>287</v>
      </c>
      <c r="C109" s="117"/>
      <c r="D109" s="94" t="s">
        <v>544</v>
      </c>
      <c r="E109" s="117" t="s">
        <v>479</v>
      </c>
      <c r="F109" s="8"/>
      <c r="G109" s="64">
        <v>30000</v>
      </c>
      <c r="H109" s="43"/>
      <c r="I109" s="64">
        <v>30000</v>
      </c>
      <c r="J109" s="43"/>
      <c r="K109" s="64">
        <v>30000</v>
      </c>
      <c r="L109" s="8"/>
    </row>
    <row r="110" spans="1:12" ht="33.75">
      <c r="A110" s="16" t="s">
        <v>102</v>
      </c>
      <c r="B110" s="6" t="s">
        <v>28</v>
      </c>
      <c r="C110" s="93" t="s">
        <v>543</v>
      </c>
      <c r="D110" s="94" t="s">
        <v>538</v>
      </c>
      <c r="E110" s="117" t="s">
        <v>484</v>
      </c>
      <c r="F110" s="8"/>
      <c r="G110" s="64">
        <v>5000</v>
      </c>
      <c r="H110" s="43"/>
      <c r="I110" s="64">
        <f>K110</f>
        <v>4911.8999999999996</v>
      </c>
      <c r="J110" s="43"/>
      <c r="K110" s="64">
        <v>4911.8999999999996</v>
      </c>
      <c r="L110" s="8"/>
    </row>
    <row r="111" spans="1:12">
      <c r="A111" s="16" t="s">
        <v>103</v>
      </c>
      <c r="B111" s="6" t="s">
        <v>41</v>
      </c>
      <c r="C111" s="117"/>
      <c r="D111" s="94" t="s">
        <v>538</v>
      </c>
      <c r="E111" s="65"/>
      <c r="F111" s="8"/>
      <c r="G111" s="64">
        <v>2000</v>
      </c>
      <c r="H111" s="43"/>
      <c r="I111" s="64"/>
      <c r="J111" s="43"/>
      <c r="K111" s="64"/>
      <c r="L111" s="8"/>
    </row>
    <row r="112" spans="1:12">
      <c r="A112" s="16" t="s">
        <v>104</v>
      </c>
      <c r="B112" s="6" t="s">
        <v>38</v>
      </c>
      <c r="C112" s="117"/>
      <c r="D112" s="94" t="s">
        <v>544</v>
      </c>
      <c r="E112" s="65"/>
      <c r="F112" s="8"/>
      <c r="G112" s="64">
        <v>5000</v>
      </c>
      <c r="H112" s="43"/>
      <c r="I112" s="64">
        <v>4388.3999999999996</v>
      </c>
      <c r="J112" s="43"/>
      <c r="K112" s="64">
        <v>4388.3999999999996</v>
      </c>
      <c r="L112" s="8"/>
    </row>
    <row r="113" spans="1:14" ht="34.5" thickBot="1">
      <c r="A113" s="24" t="s">
        <v>105</v>
      </c>
      <c r="B113" s="4" t="s">
        <v>39</v>
      </c>
      <c r="C113" s="67" t="s">
        <v>537</v>
      </c>
      <c r="D113" s="95" t="s">
        <v>539</v>
      </c>
      <c r="E113" s="67" t="s">
        <v>470</v>
      </c>
      <c r="F113" s="39"/>
      <c r="G113" s="66">
        <v>5000</v>
      </c>
      <c r="H113" s="41"/>
      <c r="I113" s="66">
        <f>K113</f>
        <v>5000</v>
      </c>
      <c r="J113" s="41"/>
      <c r="K113" s="66">
        <v>5000</v>
      </c>
      <c r="L113" s="39"/>
    </row>
    <row r="114" spans="1:14" s="3" customFormat="1" ht="24">
      <c r="A114" s="31" t="s">
        <v>288</v>
      </c>
      <c r="B114" s="137" t="s">
        <v>289</v>
      </c>
      <c r="C114" s="121"/>
      <c r="D114" s="122"/>
      <c r="E114" s="123"/>
      <c r="F114" s="69"/>
      <c r="G114" s="141">
        <f>SUM(G115:G118)</f>
        <v>35600</v>
      </c>
      <c r="H114" s="126"/>
      <c r="I114" s="141">
        <f>SUM(I115:I118)</f>
        <v>12950</v>
      </c>
      <c r="J114" s="126"/>
      <c r="K114" s="150">
        <f>SUM(K115:K118)</f>
        <v>12950</v>
      </c>
      <c r="L114" s="69"/>
    </row>
    <row r="115" spans="1:14" ht="33.75">
      <c r="A115" s="15" t="s">
        <v>290</v>
      </c>
      <c r="B115" s="6" t="s">
        <v>26</v>
      </c>
      <c r="C115" s="117" t="s">
        <v>537</v>
      </c>
      <c r="D115" s="94" t="s">
        <v>538</v>
      </c>
      <c r="E115" s="117" t="s">
        <v>469</v>
      </c>
      <c r="F115" s="8"/>
      <c r="G115" s="64">
        <v>4000</v>
      </c>
      <c r="H115" s="43"/>
      <c r="I115" s="64">
        <f>K115</f>
        <v>2950</v>
      </c>
      <c r="J115" s="43"/>
      <c r="K115" s="64">
        <v>2950</v>
      </c>
      <c r="L115" s="8"/>
    </row>
    <row r="116" spans="1:14">
      <c r="A116" s="16" t="s">
        <v>291</v>
      </c>
      <c r="B116" s="6" t="s">
        <v>293</v>
      </c>
      <c r="C116" s="117"/>
      <c r="D116" s="94"/>
      <c r="E116" s="65"/>
      <c r="F116" s="8"/>
      <c r="G116" s="64">
        <v>15600</v>
      </c>
      <c r="H116" s="43"/>
      <c r="I116" s="64"/>
      <c r="J116" s="43"/>
      <c r="K116" s="64"/>
      <c r="L116" s="8"/>
    </row>
    <row r="117" spans="1:14" ht="33.75">
      <c r="A117" s="16" t="s">
        <v>292</v>
      </c>
      <c r="B117" s="6" t="s">
        <v>30</v>
      </c>
      <c r="C117" s="117" t="s">
        <v>537</v>
      </c>
      <c r="D117" s="94" t="s">
        <v>538</v>
      </c>
      <c r="E117" s="117" t="s">
        <v>468</v>
      </c>
      <c r="F117" s="8"/>
      <c r="G117" s="64">
        <v>10000</v>
      </c>
      <c r="H117" s="43"/>
      <c r="I117" s="64">
        <v>10000</v>
      </c>
      <c r="J117" s="43"/>
      <c r="K117" s="64">
        <v>10000</v>
      </c>
      <c r="L117" s="78"/>
    </row>
    <row r="118" spans="1:14" ht="13.5" thickBot="1">
      <c r="A118" s="24" t="s">
        <v>294</v>
      </c>
      <c r="B118" s="4" t="s">
        <v>72</v>
      </c>
      <c r="C118" s="67"/>
      <c r="D118" s="95"/>
      <c r="E118" s="40"/>
      <c r="F118" s="39"/>
      <c r="G118" s="66">
        <v>6000</v>
      </c>
      <c r="H118" s="41"/>
      <c r="I118" s="66"/>
      <c r="J118" s="41"/>
      <c r="K118" s="66"/>
      <c r="L118" s="39"/>
    </row>
    <row r="119" spans="1:14" s="3" customFormat="1">
      <c r="A119" s="26">
        <v>32</v>
      </c>
      <c r="B119" s="137" t="s">
        <v>106</v>
      </c>
      <c r="C119" s="121"/>
      <c r="D119" s="122"/>
      <c r="E119" s="123"/>
      <c r="F119" s="69"/>
      <c r="G119" s="141">
        <f>SUM(G120:G121)</f>
        <v>147000</v>
      </c>
      <c r="H119" s="126"/>
      <c r="I119" s="141">
        <f>SUM(I120:I122)</f>
        <v>79594.59</v>
      </c>
      <c r="J119" s="126"/>
      <c r="K119" s="150">
        <f>SUM(K120:K122)</f>
        <v>79594.59</v>
      </c>
      <c r="L119" s="69"/>
    </row>
    <row r="120" spans="1:14" ht="33.75">
      <c r="A120" s="15" t="s">
        <v>107</v>
      </c>
      <c r="B120" s="6" t="s">
        <v>26</v>
      </c>
      <c r="C120" s="117" t="s">
        <v>537</v>
      </c>
      <c r="D120" s="94" t="s">
        <v>538</v>
      </c>
      <c r="E120" s="117" t="s">
        <v>469</v>
      </c>
      <c r="F120" s="8"/>
      <c r="G120" s="64">
        <v>15000</v>
      </c>
      <c r="H120" s="43"/>
      <c r="I120" s="64">
        <f>K120</f>
        <v>4050</v>
      </c>
      <c r="J120" s="43"/>
      <c r="K120" s="64">
        <v>4050</v>
      </c>
      <c r="L120" s="8"/>
    </row>
    <row r="121" spans="1:14" ht="33.75">
      <c r="A121" s="201" t="s">
        <v>295</v>
      </c>
      <c r="B121" s="204" t="s">
        <v>80</v>
      </c>
      <c r="C121" s="100" t="s">
        <v>543</v>
      </c>
      <c r="D121" s="120" t="s">
        <v>541</v>
      </c>
      <c r="E121" s="111" t="s">
        <v>480</v>
      </c>
      <c r="F121" s="79"/>
      <c r="G121" s="192">
        <v>132000</v>
      </c>
      <c r="H121" s="80"/>
      <c r="I121" s="134">
        <v>26075.09</v>
      </c>
      <c r="J121" s="80"/>
      <c r="K121" s="147">
        <v>26075.09</v>
      </c>
      <c r="L121" s="79"/>
    </row>
    <row r="122" spans="1:14" ht="34.5" thickBot="1">
      <c r="A122" s="203"/>
      <c r="B122" s="205"/>
      <c r="C122" s="101" t="s">
        <v>543</v>
      </c>
      <c r="D122" s="95" t="s">
        <v>541</v>
      </c>
      <c r="E122" s="67" t="s">
        <v>521</v>
      </c>
      <c r="F122" s="39"/>
      <c r="G122" s="208"/>
      <c r="H122" s="41"/>
      <c r="I122" s="66">
        <v>49469.5</v>
      </c>
      <c r="J122" s="41"/>
      <c r="K122" s="66">
        <v>49469.5</v>
      </c>
      <c r="L122" s="39"/>
    </row>
    <row r="123" spans="1:14" s="3" customFormat="1" ht="24">
      <c r="A123" s="26">
        <v>33</v>
      </c>
      <c r="B123" s="137" t="s">
        <v>296</v>
      </c>
      <c r="C123" s="121"/>
      <c r="D123" s="118" t="s">
        <v>538</v>
      </c>
      <c r="E123" s="123"/>
      <c r="F123" s="69"/>
      <c r="G123" s="141">
        <f>SUM(G124)</f>
        <v>3000</v>
      </c>
      <c r="H123" s="126"/>
      <c r="I123" s="141">
        <f>SUM(I124)</f>
        <v>0</v>
      </c>
      <c r="J123" s="126"/>
      <c r="K123" s="150">
        <f>K124</f>
        <v>0</v>
      </c>
      <c r="L123" s="69"/>
    </row>
    <row r="124" spans="1:14" ht="13.5" thickBot="1">
      <c r="A124" s="25" t="s">
        <v>107</v>
      </c>
      <c r="B124" s="4" t="s">
        <v>48</v>
      </c>
      <c r="C124" s="67"/>
      <c r="D124" s="95"/>
      <c r="E124" s="40"/>
      <c r="F124" s="39"/>
      <c r="G124" s="66">
        <v>3000</v>
      </c>
      <c r="H124" s="41"/>
      <c r="I124" s="66"/>
      <c r="J124" s="41"/>
      <c r="K124" s="66"/>
      <c r="L124" s="39"/>
    </row>
    <row r="125" spans="1:14" s="3" customFormat="1" ht="24">
      <c r="A125" s="28">
        <v>34</v>
      </c>
      <c r="B125" s="139" t="s">
        <v>297</v>
      </c>
      <c r="C125" s="96"/>
      <c r="D125" s="99" t="s">
        <v>538</v>
      </c>
      <c r="E125" s="37"/>
      <c r="F125" s="36"/>
      <c r="G125" s="68">
        <f>G126</f>
        <v>7000</v>
      </c>
      <c r="H125" s="38"/>
      <c r="I125" s="68">
        <f>I126</f>
        <v>0</v>
      </c>
      <c r="J125" s="38"/>
      <c r="K125" s="68">
        <f>K126</f>
        <v>0</v>
      </c>
      <c r="L125" s="36"/>
    </row>
    <row r="126" spans="1:14" ht="13.5" thickBot="1">
      <c r="A126" s="25" t="s">
        <v>109</v>
      </c>
      <c r="B126" s="4" t="s">
        <v>26</v>
      </c>
      <c r="C126" s="67"/>
      <c r="D126" s="95"/>
      <c r="E126" s="40"/>
      <c r="F126" s="39"/>
      <c r="G126" s="66">
        <v>7000</v>
      </c>
      <c r="H126" s="41"/>
      <c r="I126" s="66"/>
      <c r="J126" s="41"/>
      <c r="K126" s="66"/>
      <c r="L126" s="39"/>
    </row>
    <row r="127" spans="1:14" s="3" customFormat="1" ht="36">
      <c r="A127" s="28">
        <v>35</v>
      </c>
      <c r="B127" s="139" t="s">
        <v>440</v>
      </c>
      <c r="C127" s="98" t="s">
        <v>537</v>
      </c>
      <c r="D127" s="99" t="s">
        <v>545</v>
      </c>
      <c r="E127" s="37"/>
      <c r="F127" s="36"/>
      <c r="G127" s="68">
        <f>G128</f>
        <v>400000</v>
      </c>
      <c r="H127" s="38"/>
      <c r="I127" s="68">
        <f>I128</f>
        <v>400000</v>
      </c>
      <c r="J127" s="38"/>
      <c r="K127" s="68">
        <f>K128</f>
        <v>400000</v>
      </c>
      <c r="L127" s="36"/>
    </row>
    <row r="128" spans="1:14" ht="57" thickBot="1">
      <c r="A128" s="25" t="s">
        <v>111</v>
      </c>
      <c r="B128" s="4" t="s">
        <v>253</v>
      </c>
      <c r="C128" s="67"/>
      <c r="D128" s="95"/>
      <c r="E128" s="67" t="s">
        <v>599</v>
      </c>
      <c r="F128" s="39"/>
      <c r="G128" s="66">
        <v>400000</v>
      </c>
      <c r="H128" s="41"/>
      <c r="I128" s="66">
        <v>400000</v>
      </c>
      <c r="J128" s="41"/>
      <c r="K128" s="66">
        <v>400000</v>
      </c>
      <c r="L128" s="39"/>
      <c r="M128" s="91"/>
      <c r="N128" s="2"/>
    </row>
    <row r="129" spans="1:14" s="3" customFormat="1" ht="36">
      <c r="A129" s="33" t="s">
        <v>112</v>
      </c>
      <c r="B129" s="139" t="s">
        <v>298</v>
      </c>
      <c r="C129" s="96"/>
      <c r="D129" s="97"/>
      <c r="E129" s="37"/>
      <c r="F129" s="36"/>
      <c r="G129" s="68">
        <f>G130</f>
        <v>1500</v>
      </c>
      <c r="H129" s="38"/>
      <c r="I129" s="68">
        <f>I130</f>
        <v>1403.4</v>
      </c>
      <c r="J129" s="38"/>
      <c r="K129" s="68">
        <f>K130</f>
        <v>1403.4</v>
      </c>
      <c r="L129" s="36"/>
    </row>
    <row r="130" spans="1:14" ht="34.5" thickBot="1">
      <c r="A130" s="25" t="s">
        <v>113</v>
      </c>
      <c r="B130" s="4" t="s">
        <v>28</v>
      </c>
      <c r="C130" s="101" t="s">
        <v>543</v>
      </c>
      <c r="D130" s="95" t="s">
        <v>538</v>
      </c>
      <c r="E130" s="67" t="s">
        <v>484</v>
      </c>
      <c r="F130" s="39"/>
      <c r="G130" s="66">
        <v>1500</v>
      </c>
      <c r="H130" s="41"/>
      <c r="I130" s="66">
        <f>K130</f>
        <v>1403.4</v>
      </c>
      <c r="J130" s="41"/>
      <c r="K130" s="66">
        <v>1403.4</v>
      </c>
      <c r="L130" s="39"/>
    </row>
    <row r="131" spans="1:14" s="3" customFormat="1" ht="24">
      <c r="A131" s="31" t="s">
        <v>114</v>
      </c>
      <c r="B131" s="137" t="s">
        <v>299</v>
      </c>
      <c r="C131" s="121"/>
      <c r="D131" s="122"/>
      <c r="E131" s="123"/>
      <c r="F131" s="69"/>
      <c r="G131" s="141">
        <f>SUM(G132:G133)</f>
        <v>230000</v>
      </c>
      <c r="H131" s="126"/>
      <c r="I131" s="141">
        <f>SUM(I132:I133)</f>
        <v>199750</v>
      </c>
      <c r="J131" s="126"/>
      <c r="K131" s="150">
        <f>SUM(K132:K133)</f>
        <v>199750</v>
      </c>
      <c r="L131" s="69"/>
    </row>
    <row r="132" spans="1:14" ht="33.75">
      <c r="A132" s="15" t="s">
        <v>115</v>
      </c>
      <c r="B132" s="6" t="s">
        <v>30</v>
      </c>
      <c r="C132" s="117" t="s">
        <v>537</v>
      </c>
      <c r="D132" s="94" t="s">
        <v>544</v>
      </c>
      <c r="E132" s="117" t="s">
        <v>481</v>
      </c>
      <c r="F132" s="8"/>
      <c r="G132" s="64">
        <v>200000</v>
      </c>
      <c r="H132" s="43"/>
      <c r="I132" s="64">
        <v>199750</v>
      </c>
      <c r="J132" s="43"/>
      <c r="K132" s="64">
        <v>199750</v>
      </c>
      <c r="L132" s="8"/>
    </row>
    <row r="133" spans="1:14" ht="24.75" thickBot="1">
      <c r="A133" s="24" t="s">
        <v>116</v>
      </c>
      <c r="B133" s="4" t="s">
        <v>36</v>
      </c>
      <c r="C133" s="67"/>
      <c r="D133" s="95" t="s">
        <v>544</v>
      </c>
      <c r="E133" s="40"/>
      <c r="F133" s="39"/>
      <c r="G133" s="66">
        <v>30000</v>
      </c>
      <c r="H133" s="41"/>
      <c r="I133" s="66"/>
      <c r="J133" s="41"/>
      <c r="K133" s="66"/>
      <c r="L133" s="39"/>
    </row>
    <row r="134" spans="1:14" s="3" customFormat="1" ht="36">
      <c r="A134" s="31" t="s">
        <v>117</v>
      </c>
      <c r="B134" s="137" t="s">
        <v>300</v>
      </c>
      <c r="C134" s="121"/>
      <c r="D134" s="122"/>
      <c r="E134" s="123"/>
      <c r="F134" s="69"/>
      <c r="G134" s="141">
        <f>SUM(G135:G136)</f>
        <v>18500</v>
      </c>
      <c r="H134" s="126"/>
      <c r="I134" s="141">
        <f>SUM(I135:I136)</f>
        <v>16000</v>
      </c>
      <c r="J134" s="126"/>
      <c r="K134" s="150">
        <f>SUM(K135:K136)</f>
        <v>16000</v>
      </c>
      <c r="L134" s="69"/>
    </row>
    <row r="135" spans="1:14" ht="33.75">
      <c r="A135" s="15" t="s">
        <v>118</v>
      </c>
      <c r="B135" s="6" t="s">
        <v>30</v>
      </c>
      <c r="C135" s="93" t="s">
        <v>543</v>
      </c>
      <c r="D135" s="94" t="s">
        <v>538</v>
      </c>
      <c r="E135" s="117" t="s">
        <v>483</v>
      </c>
      <c r="F135" s="8"/>
      <c r="G135" s="64">
        <v>16000</v>
      </c>
      <c r="H135" s="43"/>
      <c r="I135" s="64">
        <v>16000</v>
      </c>
      <c r="J135" s="43"/>
      <c r="K135" s="64">
        <v>16000</v>
      </c>
      <c r="L135" s="8"/>
    </row>
    <row r="136" spans="1:14" ht="24.75" thickBot="1">
      <c r="A136" s="24" t="s">
        <v>301</v>
      </c>
      <c r="B136" s="4" t="s">
        <v>36</v>
      </c>
      <c r="C136" s="67"/>
      <c r="D136" s="95" t="s">
        <v>540</v>
      </c>
      <c r="E136" s="40"/>
      <c r="F136" s="39"/>
      <c r="G136" s="66">
        <v>2500</v>
      </c>
      <c r="H136" s="41"/>
      <c r="I136" s="66"/>
      <c r="J136" s="41"/>
      <c r="K136" s="66"/>
      <c r="L136" s="39"/>
    </row>
    <row r="137" spans="1:14" s="3" customFormat="1" ht="24">
      <c r="A137" s="32" t="s">
        <v>302</v>
      </c>
      <c r="B137" s="139" t="s">
        <v>303</v>
      </c>
      <c r="C137" s="96"/>
      <c r="D137" s="97"/>
      <c r="E137" s="37"/>
      <c r="F137" s="36"/>
      <c r="G137" s="68">
        <f>G138</f>
        <v>10000</v>
      </c>
      <c r="H137" s="38"/>
      <c r="I137" s="68">
        <f>I138</f>
        <v>10000</v>
      </c>
      <c r="J137" s="38"/>
      <c r="K137" s="68">
        <f>K138</f>
        <v>10000</v>
      </c>
      <c r="L137" s="36"/>
    </row>
    <row r="138" spans="1:14" ht="34.5" thickBot="1">
      <c r="A138" s="25" t="s">
        <v>119</v>
      </c>
      <c r="B138" s="4" t="s">
        <v>30</v>
      </c>
      <c r="C138" s="101" t="s">
        <v>543</v>
      </c>
      <c r="D138" s="95" t="s">
        <v>538</v>
      </c>
      <c r="E138" s="67" t="s">
        <v>483</v>
      </c>
      <c r="F138" s="39"/>
      <c r="G138" s="66">
        <v>10000</v>
      </c>
      <c r="H138" s="41"/>
      <c r="I138" s="66">
        <v>10000</v>
      </c>
      <c r="J138" s="41"/>
      <c r="K138" s="66">
        <v>10000</v>
      </c>
      <c r="L138" s="39"/>
    </row>
    <row r="139" spans="1:14" s="3" customFormat="1" ht="36">
      <c r="A139" s="32" t="s">
        <v>120</v>
      </c>
      <c r="B139" s="139" t="s">
        <v>256</v>
      </c>
      <c r="C139" s="96"/>
      <c r="D139" s="97"/>
      <c r="E139" s="37"/>
      <c r="F139" s="36"/>
      <c r="G139" s="68">
        <f>G140</f>
        <v>16000</v>
      </c>
      <c r="H139" s="38"/>
      <c r="I139" s="68">
        <f>I140</f>
        <v>16000</v>
      </c>
      <c r="J139" s="38"/>
      <c r="K139" s="68">
        <f>K140</f>
        <v>16000</v>
      </c>
      <c r="L139" s="36"/>
    </row>
    <row r="140" spans="1:14" ht="34.5" thickBot="1">
      <c r="A140" s="24" t="s">
        <v>121</v>
      </c>
      <c r="B140" s="4" t="s">
        <v>30</v>
      </c>
      <c r="C140" s="101" t="s">
        <v>543</v>
      </c>
      <c r="D140" s="95" t="s">
        <v>538</v>
      </c>
      <c r="E140" s="67" t="s">
        <v>483</v>
      </c>
      <c r="F140" s="39"/>
      <c r="G140" s="66">
        <v>16000</v>
      </c>
      <c r="H140" s="41"/>
      <c r="I140" s="66">
        <v>16000</v>
      </c>
      <c r="J140" s="41"/>
      <c r="K140" s="66">
        <v>16000</v>
      </c>
      <c r="L140" s="39"/>
    </row>
    <row r="141" spans="1:14" s="3" customFormat="1" ht="24">
      <c r="A141" s="31" t="s">
        <v>124</v>
      </c>
      <c r="B141" s="137" t="s">
        <v>304</v>
      </c>
      <c r="C141" s="121"/>
      <c r="D141" s="122"/>
      <c r="E141" s="123"/>
      <c r="F141" s="69"/>
      <c r="G141" s="141">
        <f>SUM(G142:G148)</f>
        <v>111500</v>
      </c>
      <c r="H141" s="126"/>
      <c r="I141" s="141">
        <f>SUM(I142:I148)</f>
        <v>55962.46</v>
      </c>
      <c r="J141" s="126"/>
      <c r="K141" s="150">
        <f>SUM(K142:K148)</f>
        <v>55962.46</v>
      </c>
      <c r="L141" s="69"/>
    </row>
    <row r="142" spans="1:14" ht="33.75">
      <c r="A142" s="15" t="s">
        <v>125</v>
      </c>
      <c r="B142" s="6" t="s">
        <v>26</v>
      </c>
      <c r="C142" s="117" t="s">
        <v>537</v>
      </c>
      <c r="D142" s="94" t="s">
        <v>538</v>
      </c>
      <c r="E142" s="117" t="s">
        <v>469</v>
      </c>
      <c r="F142" s="8"/>
      <c r="G142" s="64">
        <v>9000</v>
      </c>
      <c r="H142" s="43"/>
      <c r="I142" s="64">
        <v>3830</v>
      </c>
      <c r="J142" s="43"/>
      <c r="K142" s="64">
        <v>3830</v>
      </c>
      <c r="L142" s="8"/>
    </row>
    <row r="143" spans="1:14" ht="33.75">
      <c r="A143" s="15" t="s">
        <v>305</v>
      </c>
      <c r="B143" s="6" t="s">
        <v>28</v>
      </c>
      <c r="C143" s="93" t="s">
        <v>543</v>
      </c>
      <c r="D143" s="94" t="s">
        <v>538</v>
      </c>
      <c r="E143" s="117" t="s">
        <v>484</v>
      </c>
      <c r="F143" s="8"/>
      <c r="G143" s="64">
        <v>3500</v>
      </c>
      <c r="H143" s="43"/>
      <c r="I143" s="64">
        <f>K143</f>
        <v>2666.46</v>
      </c>
      <c r="J143" s="43"/>
      <c r="K143" s="64">
        <v>2666.46</v>
      </c>
      <c r="L143" s="8"/>
      <c r="N143" s="1" t="s">
        <v>600</v>
      </c>
    </row>
    <row r="144" spans="1:14">
      <c r="A144" s="16" t="s">
        <v>306</v>
      </c>
      <c r="B144" s="6" t="s">
        <v>74</v>
      </c>
      <c r="C144" s="117"/>
      <c r="D144" s="94" t="s">
        <v>538</v>
      </c>
      <c r="E144" s="65"/>
      <c r="F144" s="8"/>
      <c r="G144" s="64">
        <v>5000</v>
      </c>
      <c r="H144" s="43"/>
      <c r="I144" s="64"/>
      <c r="J144" s="43"/>
      <c r="K144" s="64"/>
      <c r="L144" s="8"/>
    </row>
    <row r="145" spans="1:12" ht="33.75">
      <c r="A145" s="16" t="s">
        <v>307</v>
      </c>
      <c r="B145" s="6" t="s">
        <v>30</v>
      </c>
      <c r="C145" s="93" t="s">
        <v>543</v>
      </c>
      <c r="D145" s="94" t="s">
        <v>538</v>
      </c>
      <c r="E145" s="117" t="s">
        <v>483</v>
      </c>
      <c r="F145" s="8"/>
      <c r="G145" s="64">
        <v>24000</v>
      </c>
      <c r="H145" s="43"/>
      <c r="I145" s="64">
        <v>24000</v>
      </c>
      <c r="J145" s="43"/>
      <c r="K145" s="64">
        <v>24000</v>
      </c>
      <c r="L145" s="8"/>
    </row>
    <row r="146" spans="1:12" ht="36">
      <c r="A146" s="16" t="s">
        <v>308</v>
      </c>
      <c r="B146" s="6" t="s">
        <v>122</v>
      </c>
      <c r="C146" s="117"/>
      <c r="D146" s="94" t="s">
        <v>546</v>
      </c>
      <c r="E146" s="65"/>
      <c r="F146" s="8"/>
      <c r="G146" s="64">
        <v>30000</v>
      </c>
      <c r="H146" s="43"/>
      <c r="I146" s="64">
        <v>0</v>
      </c>
      <c r="J146" s="43"/>
      <c r="K146" s="64">
        <v>0</v>
      </c>
      <c r="L146" s="8"/>
    </row>
    <row r="147" spans="1:12" ht="33.75">
      <c r="A147" s="16" t="s">
        <v>309</v>
      </c>
      <c r="B147" s="6" t="s">
        <v>293</v>
      </c>
      <c r="C147" s="117" t="s">
        <v>537</v>
      </c>
      <c r="D147" s="94" t="s">
        <v>546</v>
      </c>
      <c r="E147" s="117" t="s">
        <v>482</v>
      </c>
      <c r="F147" s="8"/>
      <c r="G147" s="64">
        <v>35000</v>
      </c>
      <c r="H147" s="43"/>
      <c r="I147" s="64">
        <f>K147</f>
        <v>25466</v>
      </c>
      <c r="J147" s="43"/>
      <c r="K147" s="64">
        <v>25466</v>
      </c>
      <c r="L147" s="8"/>
    </row>
    <row r="148" spans="1:12" ht="13.5" thickBot="1">
      <c r="A148" s="24" t="s">
        <v>310</v>
      </c>
      <c r="B148" s="4" t="s">
        <v>38</v>
      </c>
      <c r="C148" s="67"/>
      <c r="D148" s="95" t="s">
        <v>546</v>
      </c>
      <c r="E148" s="40"/>
      <c r="F148" s="39"/>
      <c r="G148" s="66">
        <v>5000</v>
      </c>
      <c r="H148" s="41"/>
      <c r="I148" s="151">
        <v>0</v>
      </c>
      <c r="J148" s="41"/>
      <c r="K148" s="66"/>
      <c r="L148" s="39"/>
    </row>
    <row r="149" spans="1:12" s="3" customFormat="1" ht="36">
      <c r="A149" s="32" t="s">
        <v>126</v>
      </c>
      <c r="B149" s="139" t="s">
        <v>311</v>
      </c>
      <c r="C149" s="96"/>
      <c r="D149" s="97"/>
      <c r="E149" s="37"/>
      <c r="F149" s="36"/>
      <c r="G149" s="68">
        <f>G150</f>
        <v>6000</v>
      </c>
      <c r="H149" s="38"/>
      <c r="I149" s="83">
        <v>6000</v>
      </c>
      <c r="J149" s="38"/>
      <c r="K149" s="68">
        <f>K150</f>
        <v>6000</v>
      </c>
      <c r="L149" s="36"/>
    </row>
    <row r="150" spans="1:12" ht="34.5" thickBot="1">
      <c r="A150" s="24" t="s">
        <v>127</v>
      </c>
      <c r="B150" s="4" t="s">
        <v>30</v>
      </c>
      <c r="C150" s="101" t="s">
        <v>543</v>
      </c>
      <c r="D150" s="95" t="s">
        <v>538</v>
      </c>
      <c r="E150" s="67" t="s">
        <v>483</v>
      </c>
      <c r="F150" s="39"/>
      <c r="G150" s="66">
        <v>6000</v>
      </c>
      <c r="H150" s="41"/>
      <c r="I150" s="66">
        <v>6000</v>
      </c>
      <c r="J150" s="41"/>
      <c r="K150" s="66">
        <v>6000</v>
      </c>
      <c r="L150" s="39"/>
    </row>
    <row r="151" spans="1:12" s="3" customFormat="1" ht="24">
      <c r="A151" s="31" t="s">
        <v>129</v>
      </c>
      <c r="B151" s="137" t="s">
        <v>312</v>
      </c>
      <c r="C151" s="121"/>
      <c r="D151" s="122"/>
      <c r="E151" s="123"/>
      <c r="F151" s="69"/>
      <c r="G151" s="141">
        <f>SUM(G152:G157)</f>
        <v>71500</v>
      </c>
      <c r="H151" s="126"/>
      <c r="I151" s="141">
        <f>SUM(I152:I157)</f>
        <v>65230.76</v>
      </c>
      <c r="J151" s="126"/>
      <c r="K151" s="150">
        <f>SUM(K152:K157)</f>
        <v>65230.76</v>
      </c>
      <c r="L151" s="69"/>
    </row>
    <row r="152" spans="1:12" ht="33.75">
      <c r="A152" s="15" t="s">
        <v>130</v>
      </c>
      <c r="B152" s="6" t="s">
        <v>28</v>
      </c>
      <c r="C152" s="93" t="s">
        <v>543</v>
      </c>
      <c r="D152" s="94" t="s">
        <v>538</v>
      </c>
      <c r="E152" s="117" t="s">
        <v>484</v>
      </c>
      <c r="F152" s="8"/>
      <c r="G152" s="64">
        <v>5000</v>
      </c>
      <c r="H152" s="43"/>
      <c r="I152" s="64">
        <f>K152</f>
        <v>4286.76</v>
      </c>
      <c r="J152" s="43"/>
      <c r="K152" s="64">
        <v>4286.76</v>
      </c>
      <c r="L152" s="8"/>
    </row>
    <row r="153" spans="1:12">
      <c r="A153" s="15" t="s">
        <v>313</v>
      </c>
      <c r="B153" s="6" t="s">
        <v>41</v>
      </c>
      <c r="C153" s="117"/>
      <c r="D153" s="94" t="s">
        <v>538</v>
      </c>
      <c r="F153" s="8"/>
      <c r="G153" s="64">
        <v>500</v>
      </c>
      <c r="H153" s="43"/>
      <c r="I153" s="148"/>
      <c r="J153" s="43"/>
      <c r="K153" s="64"/>
      <c r="L153" s="8"/>
    </row>
    <row r="154" spans="1:12" ht="45">
      <c r="A154" s="15" t="s">
        <v>314</v>
      </c>
      <c r="B154" s="6" t="s">
        <v>128</v>
      </c>
      <c r="C154" s="117" t="s">
        <v>537</v>
      </c>
      <c r="D154" s="94" t="s">
        <v>546</v>
      </c>
      <c r="E154" s="117" t="s">
        <v>485</v>
      </c>
      <c r="F154" s="8"/>
      <c r="G154" s="64">
        <v>20000</v>
      </c>
      <c r="H154" s="43"/>
      <c r="I154" s="64">
        <v>19944</v>
      </c>
      <c r="J154" s="43"/>
      <c r="K154" s="64">
        <v>19944</v>
      </c>
      <c r="L154" s="8"/>
    </row>
    <row r="155" spans="1:12" ht="49.5" customHeight="1">
      <c r="A155" s="16" t="s">
        <v>315</v>
      </c>
      <c r="B155" s="6" t="s">
        <v>287</v>
      </c>
      <c r="C155" s="117" t="s">
        <v>537</v>
      </c>
      <c r="D155" s="94" t="s">
        <v>546</v>
      </c>
      <c r="E155" s="117" t="s">
        <v>486</v>
      </c>
      <c r="F155" s="8"/>
      <c r="G155" s="64">
        <v>25000</v>
      </c>
      <c r="H155" s="43"/>
      <c r="I155" s="64">
        <v>25000</v>
      </c>
      <c r="J155" s="43"/>
      <c r="K155" s="64">
        <v>25000</v>
      </c>
      <c r="L155" s="8"/>
    </row>
    <row r="156" spans="1:12">
      <c r="A156" s="16" t="s">
        <v>316</v>
      </c>
      <c r="B156" s="6" t="s">
        <v>38</v>
      </c>
      <c r="C156" s="117"/>
      <c r="D156" s="94" t="s">
        <v>546</v>
      </c>
      <c r="E156" s="65"/>
      <c r="F156" s="8"/>
      <c r="G156" s="64">
        <v>5000</v>
      </c>
      <c r="H156" s="43"/>
      <c r="I156" s="64"/>
      <c r="J156" s="43"/>
      <c r="K156" s="64"/>
      <c r="L156" s="8"/>
    </row>
    <row r="157" spans="1:12" ht="34.5" thickBot="1">
      <c r="A157" s="24" t="s">
        <v>317</v>
      </c>
      <c r="B157" s="4" t="s">
        <v>30</v>
      </c>
      <c r="C157" s="101" t="s">
        <v>543</v>
      </c>
      <c r="D157" s="95" t="s">
        <v>538</v>
      </c>
      <c r="E157" s="67" t="s">
        <v>483</v>
      </c>
      <c r="F157" s="39"/>
      <c r="G157" s="66">
        <v>16000</v>
      </c>
      <c r="H157" s="41"/>
      <c r="I157" s="66">
        <v>16000</v>
      </c>
      <c r="J157" s="41"/>
      <c r="K157" s="66">
        <v>16000</v>
      </c>
      <c r="L157" s="39"/>
    </row>
    <row r="158" spans="1:12" s="3" customFormat="1" ht="36">
      <c r="A158" s="31" t="s">
        <v>318</v>
      </c>
      <c r="B158" s="137" t="s">
        <v>256</v>
      </c>
      <c r="C158" s="121"/>
      <c r="D158" s="122"/>
      <c r="E158" s="123"/>
      <c r="F158" s="69"/>
      <c r="G158" s="141">
        <f>G159</f>
        <v>16000</v>
      </c>
      <c r="H158" s="126"/>
      <c r="I158" s="150">
        <v>16000</v>
      </c>
      <c r="J158" s="126"/>
      <c r="K158" s="150">
        <f>K159</f>
        <v>16000</v>
      </c>
      <c r="L158" s="69"/>
    </row>
    <row r="159" spans="1:12" ht="34.5" thickBot="1">
      <c r="A159" s="25" t="s">
        <v>141</v>
      </c>
      <c r="B159" s="4" t="s">
        <v>30</v>
      </c>
      <c r="C159" s="101" t="s">
        <v>543</v>
      </c>
      <c r="D159" s="95" t="s">
        <v>538</v>
      </c>
      <c r="E159" s="67" t="s">
        <v>483</v>
      </c>
      <c r="F159" s="39"/>
      <c r="G159" s="66">
        <v>16000</v>
      </c>
      <c r="H159" s="41"/>
      <c r="I159" s="66">
        <v>16000</v>
      </c>
      <c r="J159" s="41"/>
      <c r="K159" s="66">
        <v>16000</v>
      </c>
      <c r="L159" s="39"/>
    </row>
    <row r="160" spans="1:12" s="3" customFormat="1" ht="24">
      <c r="A160" s="34" t="s">
        <v>319</v>
      </c>
      <c r="B160" s="137" t="s">
        <v>131</v>
      </c>
      <c r="C160" s="121"/>
      <c r="D160" s="122"/>
      <c r="E160" s="123"/>
      <c r="F160" s="69"/>
      <c r="G160" s="141">
        <f>SUM(G161:G162)</f>
        <v>37000</v>
      </c>
      <c r="H160" s="126"/>
      <c r="I160" s="83">
        <f>SUM(I161:I162)</f>
        <v>32000</v>
      </c>
      <c r="J160" s="126"/>
      <c r="K160" s="150">
        <f>SUM(K161:K162)</f>
        <v>32000</v>
      </c>
      <c r="L160" s="69"/>
    </row>
    <row r="161" spans="1:12" ht="33.75">
      <c r="A161" s="16" t="s">
        <v>320</v>
      </c>
      <c r="B161" s="6" t="s">
        <v>30</v>
      </c>
      <c r="C161" s="93" t="s">
        <v>543</v>
      </c>
      <c r="D161" s="94" t="s">
        <v>538</v>
      </c>
      <c r="E161" s="117" t="s">
        <v>483</v>
      </c>
      <c r="F161" s="8"/>
      <c r="G161" s="64">
        <v>32000</v>
      </c>
      <c r="H161" s="43"/>
      <c r="I161" s="64">
        <v>32000</v>
      </c>
      <c r="J161" s="43"/>
      <c r="K161" s="64">
        <v>32000</v>
      </c>
      <c r="L161" s="8"/>
    </row>
    <row r="162" spans="1:12" ht="24.75" thickBot="1">
      <c r="A162" s="24" t="s">
        <v>321</v>
      </c>
      <c r="B162" s="4" t="s">
        <v>36</v>
      </c>
      <c r="C162" s="124"/>
      <c r="D162" s="125" t="s">
        <v>540</v>
      </c>
      <c r="E162" s="40"/>
      <c r="F162" s="39"/>
      <c r="G162" s="66">
        <v>5000</v>
      </c>
      <c r="H162" s="41"/>
      <c r="I162" s="66">
        <v>0</v>
      </c>
      <c r="J162" s="41"/>
      <c r="K162" s="66">
        <v>0</v>
      </c>
      <c r="L162" s="39"/>
    </row>
    <row r="163" spans="1:12" s="3" customFormat="1" ht="24">
      <c r="A163" s="35" t="s">
        <v>322</v>
      </c>
      <c r="B163" s="139" t="s">
        <v>323</v>
      </c>
      <c r="C163" s="102"/>
      <c r="D163" s="99"/>
      <c r="E163" s="37"/>
      <c r="F163" s="36"/>
      <c r="G163" s="68">
        <f>G164</f>
        <v>16000</v>
      </c>
      <c r="H163" s="38"/>
      <c r="I163" s="68">
        <f>I164</f>
        <v>16000</v>
      </c>
      <c r="J163" s="38"/>
      <c r="K163" s="68">
        <f>K164</f>
        <v>16000</v>
      </c>
      <c r="L163" s="36"/>
    </row>
    <row r="164" spans="1:12" ht="34.5" thickBot="1">
      <c r="A164" s="24" t="s">
        <v>143</v>
      </c>
      <c r="B164" s="4" t="s">
        <v>133</v>
      </c>
      <c r="C164" s="101" t="s">
        <v>547</v>
      </c>
      <c r="D164" s="95" t="s">
        <v>548</v>
      </c>
      <c r="E164" s="67" t="s">
        <v>483</v>
      </c>
      <c r="F164" s="39"/>
      <c r="G164" s="66">
        <v>16000</v>
      </c>
      <c r="H164" s="41"/>
      <c r="I164" s="66">
        <v>16000</v>
      </c>
      <c r="J164" s="41"/>
      <c r="K164" s="66">
        <v>16000</v>
      </c>
      <c r="L164" s="39"/>
    </row>
    <row r="165" spans="1:12" s="3" customFormat="1" ht="24">
      <c r="A165" s="34" t="s">
        <v>324</v>
      </c>
      <c r="B165" s="137" t="s">
        <v>325</v>
      </c>
      <c r="C165" s="121"/>
      <c r="D165" s="122"/>
      <c r="E165" s="123"/>
      <c r="F165" s="69"/>
      <c r="G165" s="141">
        <f>G166</f>
        <v>110000</v>
      </c>
      <c r="H165" s="126"/>
      <c r="I165" s="141">
        <f>I166</f>
        <v>110000</v>
      </c>
      <c r="J165" s="126"/>
      <c r="K165" s="150">
        <f>K166</f>
        <v>110000</v>
      </c>
      <c r="L165" s="69"/>
    </row>
    <row r="166" spans="1:12" ht="34.5" thickBot="1">
      <c r="A166" s="24" t="s">
        <v>326</v>
      </c>
      <c r="B166" s="4" t="s">
        <v>30</v>
      </c>
      <c r="C166" s="101" t="s">
        <v>543</v>
      </c>
      <c r="D166" s="95" t="s">
        <v>538</v>
      </c>
      <c r="E166" s="67" t="s">
        <v>483</v>
      </c>
      <c r="F166" s="39"/>
      <c r="G166" s="66">
        <v>110000</v>
      </c>
      <c r="H166" s="41"/>
      <c r="I166" s="66">
        <v>110000</v>
      </c>
      <c r="J166" s="41"/>
      <c r="K166" s="66">
        <v>110000</v>
      </c>
      <c r="L166" s="39"/>
    </row>
    <row r="167" spans="1:12" s="3" customFormat="1" ht="24">
      <c r="A167" s="35" t="s">
        <v>144</v>
      </c>
      <c r="B167" s="139" t="s">
        <v>134</v>
      </c>
      <c r="C167" s="121"/>
      <c r="D167" s="122"/>
      <c r="E167" s="37"/>
      <c r="F167" s="36"/>
      <c r="G167" s="68">
        <f>SUM(G168:G169)</f>
        <v>53600</v>
      </c>
      <c r="H167" s="38"/>
      <c r="I167" s="68">
        <f>SUM(I168:I169)</f>
        <v>49440</v>
      </c>
      <c r="J167" s="38"/>
      <c r="K167" s="68">
        <f>SUM(K168:K169)</f>
        <v>49440</v>
      </c>
      <c r="L167" s="36"/>
    </row>
    <row r="168" spans="1:12" s="3" customFormat="1" ht="33.75">
      <c r="A168" s="42" t="s">
        <v>145</v>
      </c>
      <c r="B168" s="7" t="s">
        <v>30</v>
      </c>
      <c r="C168" s="93" t="s">
        <v>543</v>
      </c>
      <c r="D168" s="94" t="s">
        <v>538</v>
      </c>
      <c r="E168" s="146" t="s">
        <v>483</v>
      </c>
      <c r="F168" s="79"/>
      <c r="G168" s="147">
        <v>10000</v>
      </c>
      <c r="H168" s="80"/>
      <c r="I168" s="147">
        <v>10000</v>
      </c>
      <c r="J168" s="80"/>
      <c r="K168" s="147">
        <v>10000</v>
      </c>
      <c r="L168" s="79"/>
    </row>
    <row r="169" spans="1:12" ht="36.75" thickBot="1">
      <c r="A169" s="153" t="s">
        <v>501</v>
      </c>
      <c r="B169" s="154" t="s">
        <v>502</v>
      </c>
      <c r="C169" s="155"/>
      <c r="D169" s="156"/>
      <c r="E169" s="157" t="s">
        <v>592</v>
      </c>
      <c r="F169" s="153"/>
      <c r="G169" s="158">
        <v>43600</v>
      </c>
      <c r="H169" s="159"/>
      <c r="I169" s="66">
        <v>39440</v>
      </c>
      <c r="J169" s="159"/>
      <c r="K169" s="158">
        <v>39440</v>
      </c>
      <c r="L169" s="153"/>
    </row>
    <row r="170" spans="1:12" s="3" customFormat="1" ht="36">
      <c r="A170" s="34" t="s">
        <v>146</v>
      </c>
      <c r="B170" s="137" t="s">
        <v>136</v>
      </c>
      <c r="C170" s="121"/>
      <c r="D170" s="122"/>
      <c r="E170" s="123"/>
      <c r="F170" s="69"/>
      <c r="G170" s="141">
        <f>G171</f>
        <v>16000</v>
      </c>
      <c r="H170" s="126"/>
      <c r="I170" s="141">
        <f>I171</f>
        <v>16000</v>
      </c>
      <c r="J170" s="126"/>
      <c r="K170" s="150">
        <f>K171</f>
        <v>16000</v>
      </c>
      <c r="L170" s="69"/>
    </row>
    <row r="171" spans="1:12" ht="34.5" thickBot="1">
      <c r="A171" s="24" t="s">
        <v>327</v>
      </c>
      <c r="B171" s="4" t="s">
        <v>30</v>
      </c>
      <c r="C171" s="101" t="s">
        <v>543</v>
      </c>
      <c r="D171" s="95" t="s">
        <v>538</v>
      </c>
      <c r="E171" s="67" t="s">
        <v>483</v>
      </c>
      <c r="F171" s="39"/>
      <c r="G171" s="66">
        <v>16000</v>
      </c>
      <c r="H171" s="41"/>
      <c r="I171" s="66">
        <v>16000</v>
      </c>
      <c r="J171" s="41"/>
      <c r="K171" s="66">
        <v>16000</v>
      </c>
      <c r="L171" s="39"/>
    </row>
    <row r="172" spans="1:12" s="3" customFormat="1" ht="48">
      <c r="A172" s="34" t="s">
        <v>328</v>
      </c>
      <c r="B172" s="137" t="s">
        <v>138</v>
      </c>
      <c r="C172" s="121"/>
      <c r="D172" s="122"/>
      <c r="E172" s="123"/>
      <c r="F172" s="69"/>
      <c r="G172" s="141">
        <f>G173</f>
        <v>6000</v>
      </c>
      <c r="H172" s="126"/>
      <c r="I172" s="141">
        <f>I173</f>
        <v>6000</v>
      </c>
      <c r="J172" s="126"/>
      <c r="K172" s="150">
        <f>K173</f>
        <v>6000</v>
      </c>
      <c r="L172" s="69"/>
    </row>
    <row r="173" spans="1:12" ht="34.5" thickBot="1">
      <c r="A173" s="24" t="s">
        <v>147</v>
      </c>
      <c r="B173" s="4" t="s">
        <v>30</v>
      </c>
      <c r="C173" s="101" t="s">
        <v>543</v>
      </c>
      <c r="D173" s="95" t="s">
        <v>538</v>
      </c>
      <c r="E173" s="67" t="s">
        <v>483</v>
      </c>
      <c r="F173" s="39"/>
      <c r="G173" s="66">
        <v>6000</v>
      </c>
      <c r="H173" s="41"/>
      <c r="I173" s="66">
        <v>6000</v>
      </c>
      <c r="J173" s="41"/>
      <c r="K173" s="66">
        <v>6000</v>
      </c>
      <c r="L173" s="39"/>
    </row>
    <row r="174" spans="1:12" s="3" customFormat="1" ht="24">
      <c r="A174" s="31" t="s">
        <v>329</v>
      </c>
      <c r="B174" s="137" t="s">
        <v>330</v>
      </c>
      <c r="C174" s="121"/>
      <c r="D174" s="122"/>
      <c r="E174" s="123"/>
      <c r="F174" s="69"/>
      <c r="G174" s="141">
        <f>SUM(G175:G177)</f>
        <v>5000</v>
      </c>
      <c r="H174" s="126"/>
      <c r="I174" s="141">
        <f>SUM(I175:I177)</f>
        <v>0</v>
      </c>
      <c r="J174" s="126"/>
      <c r="K174" s="150">
        <f>SUM(K175:K177)</f>
        <v>0</v>
      </c>
      <c r="L174" s="69"/>
    </row>
    <row r="175" spans="1:12">
      <c r="A175" s="15" t="s">
        <v>149</v>
      </c>
      <c r="B175" s="6" t="s">
        <v>139</v>
      </c>
      <c r="C175" s="117"/>
      <c r="D175" s="94" t="s">
        <v>546</v>
      </c>
      <c r="E175" s="65"/>
      <c r="F175" s="8"/>
      <c r="G175" s="64">
        <v>1500</v>
      </c>
      <c r="H175" s="43"/>
      <c r="I175" s="64"/>
      <c r="J175" s="43"/>
      <c r="K175" s="64"/>
      <c r="L175" s="8"/>
    </row>
    <row r="176" spans="1:12">
      <c r="A176" s="15" t="s">
        <v>150</v>
      </c>
      <c r="B176" s="6" t="s">
        <v>48</v>
      </c>
      <c r="C176" s="117"/>
      <c r="D176" s="94" t="s">
        <v>549</v>
      </c>
      <c r="E176" s="65"/>
      <c r="F176" s="8"/>
      <c r="G176" s="64">
        <v>500</v>
      </c>
      <c r="H176" s="43"/>
      <c r="I176" s="64"/>
      <c r="J176" s="43"/>
      <c r="K176" s="64"/>
      <c r="L176" s="8"/>
    </row>
    <row r="177" spans="1:12" ht="13.5" thickBot="1">
      <c r="A177" s="25" t="s">
        <v>151</v>
      </c>
      <c r="B177" s="4" t="s">
        <v>140</v>
      </c>
      <c r="C177" s="67"/>
      <c r="D177" s="95" t="s">
        <v>549</v>
      </c>
      <c r="E177" s="40"/>
      <c r="F177" s="39"/>
      <c r="G177" s="66">
        <v>3000</v>
      </c>
      <c r="H177" s="41"/>
      <c r="I177" s="66"/>
      <c r="J177" s="41"/>
      <c r="K177" s="66"/>
      <c r="L177" s="39"/>
    </row>
    <row r="178" spans="1:12" s="3" customFormat="1" ht="24">
      <c r="A178" s="26">
        <v>52</v>
      </c>
      <c r="B178" s="137" t="s">
        <v>331</v>
      </c>
      <c r="C178" s="121"/>
      <c r="D178" s="122"/>
      <c r="E178" s="123"/>
      <c r="F178" s="69"/>
      <c r="G178" s="141">
        <f>SUM(G179:G185)</f>
        <v>254600</v>
      </c>
      <c r="H178" s="126"/>
      <c r="I178" s="141">
        <f>SUM(I179:I185)</f>
        <v>218990</v>
      </c>
      <c r="J178" s="126"/>
      <c r="K178" s="150">
        <f>SUM(K179:K185)</f>
        <v>218990</v>
      </c>
      <c r="L178" s="69"/>
    </row>
    <row r="179" spans="1:12" ht="33.75">
      <c r="A179" s="198" t="s">
        <v>152</v>
      </c>
      <c r="B179" s="6" t="s">
        <v>332</v>
      </c>
      <c r="C179" s="93" t="s">
        <v>546</v>
      </c>
      <c r="D179" s="94" t="s">
        <v>546</v>
      </c>
      <c r="E179" s="117" t="s">
        <v>487</v>
      </c>
      <c r="F179" s="8"/>
      <c r="G179" s="64">
        <v>230000</v>
      </c>
      <c r="H179" s="43"/>
      <c r="I179" s="64">
        <v>198400</v>
      </c>
      <c r="J179" s="43"/>
      <c r="K179" s="64">
        <f>I179</f>
        <v>198400</v>
      </c>
      <c r="L179" s="8"/>
    </row>
    <row r="180" spans="1:12">
      <c r="A180" s="197"/>
      <c r="B180" s="6" t="s">
        <v>44</v>
      </c>
      <c r="C180" s="117"/>
      <c r="D180" s="94"/>
      <c r="E180" s="65"/>
      <c r="F180" s="8"/>
      <c r="G180" s="64">
        <v>0</v>
      </c>
      <c r="H180" s="43"/>
      <c r="I180" s="64"/>
      <c r="J180" s="43"/>
      <c r="K180" s="64"/>
      <c r="L180" s="8"/>
    </row>
    <row r="181" spans="1:12">
      <c r="A181" s="197"/>
      <c r="B181" s="6" t="s">
        <v>39</v>
      </c>
      <c r="C181" s="117"/>
      <c r="D181" s="94"/>
      <c r="E181" s="65"/>
      <c r="F181" s="8"/>
      <c r="G181" s="64">
        <v>0</v>
      </c>
      <c r="H181" s="43"/>
      <c r="I181" s="64"/>
      <c r="J181" s="43"/>
      <c r="K181" s="64"/>
      <c r="L181" s="8"/>
    </row>
    <row r="182" spans="1:12">
      <c r="A182" s="197"/>
      <c r="B182" s="6" t="s">
        <v>333</v>
      </c>
      <c r="C182" s="117"/>
      <c r="D182" s="94"/>
      <c r="E182" s="65"/>
      <c r="F182" s="8"/>
      <c r="G182" s="64">
        <v>0</v>
      </c>
      <c r="H182" s="43"/>
      <c r="I182" s="64"/>
      <c r="J182" s="43"/>
      <c r="K182" s="64"/>
      <c r="L182" s="8"/>
    </row>
    <row r="183" spans="1:12">
      <c r="A183" s="197"/>
      <c r="B183" s="6" t="s">
        <v>142</v>
      </c>
      <c r="C183" s="117"/>
      <c r="D183" s="94"/>
      <c r="E183" s="65"/>
      <c r="F183" s="8"/>
      <c r="G183" s="64">
        <v>0</v>
      </c>
      <c r="H183" s="43"/>
      <c r="I183" s="64"/>
      <c r="J183" s="43"/>
      <c r="K183" s="64"/>
      <c r="L183" s="8"/>
    </row>
    <row r="184" spans="1:12" ht="33.75">
      <c r="A184" s="15" t="s">
        <v>153</v>
      </c>
      <c r="B184" s="6" t="s">
        <v>26</v>
      </c>
      <c r="C184" s="117" t="s">
        <v>537</v>
      </c>
      <c r="D184" s="94" t="s">
        <v>538</v>
      </c>
      <c r="E184" s="117" t="s">
        <v>469</v>
      </c>
      <c r="F184" s="8"/>
      <c r="G184" s="64">
        <v>21600</v>
      </c>
      <c r="H184" s="43"/>
      <c r="I184" s="64">
        <v>18000</v>
      </c>
      <c r="J184" s="43"/>
      <c r="K184" s="64">
        <v>18000</v>
      </c>
      <c r="L184" s="8"/>
    </row>
    <row r="185" spans="1:12" ht="45.75" thickBot="1">
      <c r="A185" s="25" t="s">
        <v>334</v>
      </c>
      <c r="B185" s="4" t="s">
        <v>41</v>
      </c>
      <c r="C185" s="67" t="s">
        <v>537</v>
      </c>
      <c r="D185" s="95" t="s">
        <v>538</v>
      </c>
      <c r="E185" s="67" t="s">
        <v>488</v>
      </c>
      <c r="F185" s="39"/>
      <c r="G185" s="66">
        <v>3000</v>
      </c>
      <c r="H185" s="41"/>
      <c r="I185" s="66">
        <f>K185</f>
        <v>2590</v>
      </c>
      <c r="J185" s="41"/>
      <c r="K185" s="66">
        <v>2590</v>
      </c>
      <c r="L185" s="39"/>
    </row>
    <row r="186" spans="1:12" s="3" customFormat="1" ht="36">
      <c r="A186" s="113">
        <v>53</v>
      </c>
      <c r="B186" s="137" t="s">
        <v>256</v>
      </c>
      <c r="C186" s="121"/>
      <c r="D186" s="122"/>
      <c r="E186" s="123"/>
      <c r="F186" s="69"/>
      <c r="G186" s="141">
        <f>G187</f>
        <v>16000</v>
      </c>
      <c r="H186" s="126"/>
      <c r="I186" s="141">
        <f>I187</f>
        <v>16000</v>
      </c>
      <c r="J186" s="126"/>
      <c r="K186" s="150">
        <f>K187</f>
        <v>16000</v>
      </c>
      <c r="L186" s="69"/>
    </row>
    <row r="187" spans="1:12" ht="34.5" thickBot="1">
      <c r="A187" s="24" t="s">
        <v>154</v>
      </c>
      <c r="B187" s="4" t="s">
        <v>30</v>
      </c>
      <c r="C187" s="101" t="s">
        <v>543</v>
      </c>
      <c r="D187" s="95" t="s">
        <v>538</v>
      </c>
      <c r="E187" s="67" t="s">
        <v>483</v>
      </c>
      <c r="F187" s="39"/>
      <c r="G187" s="66">
        <v>16000</v>
      </c>
      <c r="H187" s="41"/>
      <c r="I187" s="66">
        <v>16000</v>
      </c>
      <c r="J187" s="41"/>
      <c r="K187" s="66">
        <v>16000</v>
      </c>
      <c r="L187" s="39"/>
    </row>
    <row r="188" spans="1:12" s="3" customFormat="1" ht="36">
      <c r="A188" s="113">
        <v>54</v>
      </c>
      <c r="B188" s="137" t="s">
        <v>335</v>
      </c>
      <c r="C188" s="121"/>
      <c r="D188" s="122"/>
      <c r="E188" s="123"/>
      <c r="F188" s="69"/>
      <c r="G188" s="141">
        <f>SUM(G189:G194)</f>
        <v>57000</v>
      </c>
      <c r="H188" s="126"/>
      <c r="I188" s="141">
        <f>SUM(I189:I194)</f>
        <v>41579.32</v>
      </c>
      <c r="J188" s="126"/>
      <c r="K188" s="150">
        <f>SUM(K189:K194)</f>
        <v>41579.32</v>
      </c>
      <c r="L188" s="69"/>
    </row>
    <row r="189" spans="1:12" ht="33.75">
      <c r="A189" s="15" t="s">
        <v>155</v>
      </c>
      <c r="B189" s="6" t="s">
        <v>26</v>
      </c>
      <c r="C189" s="117" t="s">
        <v>537</v>
      </c>
      <c r="D189" s="94" t="s">
        <v>538</v>
      </c>
      <c r="E189" s="117" t="s">
        <v>469</v>
      </c>
      <c r="F189" s="8"/>
      <c r="G189" s="64">
        <v>7000</v>
      </c>
      <c r="H189" s="43"/>
      <c r="I189" s="64">
        <v>5350</v>
      </c>
      <c r="J189" s="43"/>
      <c r="K189" s="64">
        <v>5350</v>
      </c>
      <c r="L189" s="8"/>
    </row>
    <row r="190" spans="1:12" ht="33.75">
      <c r="A190" s="15" t="s">
        <v>156</v>
      </c>
      <c r="B190" s="6" t="s">
        <v>28</v>
      </c>
      <c r="C190" s="93" t="s">
        <v>543</v>
      </c>
      <c r="D190" s="94" t="s">
        <v>538</v>
      </c>
      <c r="E190" s="117" t="s">
        <v>484</v>
      </c>
      <c r="F190" s="8"/>
      <c r="G190" s="64">
        <v>2500</v>
      </c>
      <c r="H190" s="43"/>
      <c r="I190" s="64">
        <f>K190</f>
        <v>2169.3200000000002</v>
      </c>
      <c r="J190" s="43"/>
      <c r="K190" s="64">
        <v>2169.3200000000002</v>
      </c>
      <c r="L190" s="8"/>
    </row>
    <row r="191" spans="1:12">
      <c r="A191" s="16" t="s">
        <v>157</v>
      </c>
      <c r="B191" s="6" t="s">
        <v>70</v>
      </c>
      <c r="C191" s="117"/>
      <c r="D191" s="94" t="s">
        <v>550</v>
      </c>
      <c r="E191" s="65"/>
      <c r="F191" s="8"/>
      <c r="G191" s="64">
        <v>2500</v>
      </c>
      <c r="H191" s="43"/>
      <c r="I191" s="64"/>
      <c r="J191" s="43"/>
      <c r="K191" s="64"/>
      <c r="L191" s="8"/>
    </row>
    <row r="192" spans="1:12" ht="45">
      <c r="A192" s="16" t="s">
        <v>158</v>
      </c>
      <c r="B192" s="6" t="s">
        <v>72</v>
      </c>
      <c r="C192" s="117"/>
      <c r="D192" s="94"/>
      <c r="E192" s="140" t="s">
        <v>582</v>
      </c>
      <c r="F192" s="8"/>
      <c r="G192" s="64">
        <v>9000</v>
      </c>
      <c r="H192" s="43"/>
      <c r="I192" s="64">
        <v>2640</v>
      </c>
      <c r="J192" s="43"/>
      <c r="K192" s="64">
        <v>2640</v>
      </c>
      <c r="L192" s="8"/>
    </row>
    <row r="193" spans="1:12" ht="33.75">
      <c r="A193" s="16" t="s">
        <v>159</v>
      </c>
      <c r="B193" s="6" t="s">
        <v>30</v>
      </c>
      <c r="C193" s="93" t="s">
        <v>543</v>
      </c>
      <c r="D193" s="94" t="s">
        <v>538</v>
      </c>
      <c r="E193" s="117" t="s">
        <v>483</v>
      </c>
      <c r="F193" s="8"/>
      <c r="G193" s="64">
        <v>16000</v>
      </c>
      <c r="H193" s="43"/>
      <c r="I193" s="64">
        <v>16000</v>
      </c>
      <c r="J193" s="43"/>
      <c r="K193" s="64">
        <v>16000</v>
      </c>
      <c r="L193" s="8"/>
    </row>
    <row r="194" spans="1:12" ht="34.5" thickBot="1">
      <c r="A194" s="24" t="s">
        <v>160</v>
      </c>
      <c r="B194" s="4" t="s">
        <v>293</v>
      </c>
      <c r="C194" s="124" t="s">
        <v>537</v>
      </c>
      <c r="D194" s="125" t="s">
        <v>541</v>
      </c>
      <c r="E194" s="124" t="s">
        <v>477</v>
      </c>
      <c r="F194" s="39"/>
      <c r="G194" s="66">
        <v>20000</v>
      </c>
      <c r="H194" s="41"/>
      <c r="I194" s="66">
        <v>15420</v>
      </c>
      <c r="J194" s="41"/>
      <c r="K194" s="66">
        <v>15420</v>
      </c>
      <c r="L194" s="39"/>
    </row>
    <row r="195" spans="1:12" s="3" customFormat="1" ht="24">
      <c r="A195" s="32" t="s">
        <v>336</v>
      </c>
      <c r="B195" s="139" t="s">
        <v>337</v>
      </c>
      <c r="C195" s="96"/>
      <c r="D195" s="97"/>
      <c r="E195" s="37"/>
      <c r="F195" s="36"/>
      <c r="G195" s="68">
        <f>SUM(G196:G197)</f>
        <v>35000</v>
      </c>
      <c r="H195" s="38"/>
      <c r="I195" s="68">
        <f>SUM(I196:I197)</f>
        <v>0</v>
      </c>
      <c r="J195" s="38"/>
      <c r="K195" s="68">
        <f>SUM(K196:K197)</f>
        <v>0</v>
      </c>
      <c r="L195" s="36"/>
    </row>
    <row r="196" spans="1:12">
      <c r="A196" s="16" t="s">
        <v>338</v>
      </c>
      <c r="B196" s="6" t="s">
        <v>38</v>
      </c>
      <c r="C196" s="117"/>
      <c r="D196" s="94" t="s">
        <v>550</v>
      </c>
      <c r="E196" s="65"/>
      <c r="F196" s="8"/>
      <c r="G196" s="64">
        <v>5000</v>
      </c>
      <c r="H196" s="43"/>
      <c r="I196" s="64"/>
      <c r="J196" s="43"/>
      <c r="K196" s="64"/>
      <c r="L196" s="8"/>
    </row>
    <row r="197" spans="1:12" ht="13.5" thickBot="1">
      <c r="A197" s="25" t="s">
        <v>339</v>
      </c>
      <c r="B197" s="4" t="s">
        <v>140</v>
      </c>
      <c r="C197" s="67"/>
      <c r="D197" s="95" t="s">
        <v>550</v>
      </c>
      <c r="E197" s="40"/>
      <c r="F197" s="39"/>
      <c r="G197" s="66">
        <v>30000</v>
      </c>
      <c r="H197" s="41"/>
      <c r="I197" s="66"/>
      <c r="J197" s="41"/>
      <c r="K197" s="66"/>
      <c r="L197" s="39"/>
    </row>
    <row r="198" spans="1:12" s="3" customFormat="1" ht="24">
      <c r="A198" s="28">
        <v>56</v>
      </c>
      <c r="B198" s="139" t="s">
        <v>340</v>
      </c>
      <c r="C198" s="96"/>
      <c r="D198" s="97"/>
      <c r="E198" s="37"/>
      <c r="F198" s="36"/>
      <c r="G198" s="68">
        <f>G199</f>
        <v>400000</v>
      </c>
      <c r="H198" s="38"/>
      <c r="I198" s="68">
        <f>I199</f>
        <v>305422.92</v>
      </c>
      <c r="J198" s="38"/>
      <c r="K198" s="68">
        <f>K199</f>
        <v>305422.92</v>
      </c>
      <c r="L198" s="36"/>
    </row>
    <row r="199" spans="1:12" ht="158.25" thickBot="1">
      <c r="A199" s="25" t="s">
        <v>341</v>
      </c>
      <c r="B199" s="4" t="s">
        <v>32</v>
      </c>
      <c r="C199" s="101" t="s">
        <v>549</v>
      </c>
      <c r="D199" s="95" t="s">
        <v>550</v>
      </c>
      <c r="E199" s="67" t="s">
        <v>593</v>
      </c>
      <c r="F199" s="39"/>
      <c r="G199" s="66">
        <v>400000</v>
      </c>
      <c r="H199" s="41"/>
      <c r="I199" s="66">
        <f>K199</f>
        <v>305422.92</v>
      </c>
      <c r="J199" s="41"/>
      <c r="K199" s="66">
        <v>305422.92</v>
      </c>
      <c r="L199" s="39"/>
    </row>
    <row r="200" spans="1:12" s="3" customFormat="1" ht="24">
      <c r="A200" s="26">
        <v>57</v>
      </c>
      <c r="B200" s="137" t="s">
        <v>342</v>
      </c>
      <c r="C200" s="121"/>
      <c r="D200" s="122"/>
      <c r="E200" s="123"/>
      <c r="F200" s="69"/>
      <c r="G200" s="141">
        <f>SUM(G201:G207)</f>
        <v>60200</v>
      </c>
      <c r="H200" s="126"/>
      <c r="I200" s="141">
        <f>SUM(I201:I207)</f>
        <v>39383.65</v>
      </c>
      <c r="J200" s="126"/>
      <c r="K200" s="150">
        <f>SUM(K201:K207)</f>
        <v>39383.65</v>
      </c>
      <c r="L200" s="69"/>
    </row>
    <row r="201" spans="1:12" ht="33.75">
      <c r="A201" s="15" t="s">
        <v>343</v>
      </c>
      <c r="B201" s="6" t="s">
        <v>44</v>
      </c>
      <c r="C201" s="93" t="s">
        <v>543</v>
      </c>
      <c r="D201" s="94" t="s">
        <v>538</v>
      </c>
      <c r="E201" s="117" t="s">
        <v>484</v>
      </c>
      <c r="F201" s="8"/>
      <c r="G201" s="64">
        <v>10000</v>
      </c>
      <c r="H201" s="43"/>
      <c r="I201" s="64">
        <f>K201</f>
        <v>7718.7</v>
      </c>
      <c r="J201" s="43"/>
      <c r="K201" s="64">
        <v>7718.7</v>
      </c>
      <c r="L201" s="8"/>
    </row>
    <row r="202" spans="1:12">
      <c r="A202" s="15" t="s">
        <v>344</v>
      </c>
      <c r="B202" s="6" t="s">
        <v>80</v>
      </c>
      <c r="C202" s="117"/>
      <c r="D202" s="94" t="s">
        <v>550</v>
      </c>
      <c r="E202" s="65"/>
      <c r="F202" s="8"/>
      <c r="G202" s="64">
        <v>15000</v>
      </c>
      <c r="H202" s="43"/>
      <c r="I202" s="64"/>
      <c r="J202" s="43"/>
      <c r="K202" s="64"/>
      <c r="L202" s="8"/>
    </row>
    <row r="203" spans="1:12" ht="33.75">
      <c r="A203" s="15" t="s">
        <v>345</v>
      </c>
      <c r="B203" s="6" t="s">
        <v>26</v>
      </c>
      <c r="C203" s="117" t="s">
        <v>537</v>
      </c>
      <c r="D203" s="94" t="s">
        <v>538</v>
      </c>
      <c r="E203" s="117" t="s">
        <v>469</v>
      </c>
      <c r="F203" s="115"/>
      <c r="G203" s="56">
        <v>5000</v>
      </c>
      <c r="H203" s="115"/>
      <c r="I203" s="56">
        <v>2400</v>
      </c>
      <c r="J203" s="43"/>
      <c r="K203" s="64">
        <v>2400</v>
      </c>
      <c r="L203" s="8"/>
    </row>
    <row r="204" spans="1:12">
      <c r="A204" s="15" t="s">
        <v>346</v>
      </c>
      <c r="B204" s="6" t="s">
        <v>41</v>
      </c>
      <c r="C204" s="117"/>
      <c r="D204" s="94" t="s">
        <v>538</v>
      </c>
      <c r="E204" s="65"/>
      <c r="F204" s="8"/>
      <c r="G204" s="64">
        <v>200</v>
      </c>
      <c r="H204" s="43"/>
      <c r="I204" s="64"/>
      <c r="J204" s="43"/>
      <c r="K204" s="64"/>
      <c r="L204" s="8"/>
    </row>
    <row r="205" spans="1:12" ht="33.75">
      <c r="A205" s="16" t="s">
        <v>347</v>
      </c>
      <c r="B205" s="6" t="s">
        <v>39</v>
      </c>
      <c r="C205" s="117" t="s">
        <v>537</v>
      </c>
      <c r="D205" s="94" t="s">
        <v>539</v>
      </c>
      <c r="E205" s="117" t="s">
        <v>470</v>
      </c>
      <c r="F205" s="8"/>
      <c r="G205" s="64">
        <v>5000</v>
      </c>
      <c r="H205" s="43"/>
      <c r="I205" s="64">
        <v>4880</v>
      </c>
      <c r="J205" s="43"/>
      <c r="K205" s="64">
        <v>4880</v>
      </c>
      <c r="L205" s="8"/>
    </row>
    <row r="206" spans="1:12" ht="33.75">
      <c r="A206" s="16" t="s">
        <v>348</v>
      </c>
      <c r="B206" s="6" t="s">
        <v>38</v>
      </c>
      <c r="C206" s="140" t="s">
        <v>537</v>
      </c>
      <c r="D206" s="94" t="s">
        <v>551</v>
      </c>
      <c r="E206" s="140" t="s">
        <v>589</v>
      </c>
      <c r="F206" s="8"/>
      <c r="G206" s="64">
        <v>5000</v>
      </c>
      <c r="H206" s="43"/>
      <c r="I206" s="64">
        <v>4384.95</v>
      </c>
      <c r="J206" s="43"/>
      <c r="K206" s="64">
        <f>I206</f>
        <v>4384.95</v>
      </c>
      <c r="L206" s="8"/>
    </row>
    <row r="207" spans="1:12" ht="34.5" thickBot="1">
      <c r="A207" s="24" t="s">
        <v>586</v>
      </c>
      <c r="B207" s="4" t="s">
        <v>587</v>
      </c>
      <c r="C207" s="67" t="s">
        <v>537</v>
      </c>
      <c r="D207" s="95" t="s">
        <v>551</v>
      </c>
      <c r="E207" s="67" t="s">
        <v>588</v>
      </c>
      <c r="F207" s="39"/>
      <c r="G207" s="66">
        <v>20000</v>
      </c>
      <c r="H207" s="41"/>
      <c r="I207" s="66">
        <v>20000</v>
      </c>
      <c r="J207" s="41"/>
      <c r="K207" s="66">
        <v>20000</v>
      </c>
      <c r="L207" s="39"/>
    </row>
    <row r="208" spans="1:12" s="3" customFormat="1">
      <c r="A208" s="26">
        <v>58</v>
      </c>
      <c r="B208" s="137" t="s">
        <v>148</v>
      </c>
      <c r="C208" s="142"/>
      <c r="D208" s="143"/>
      <c r="E208" s="144"/>
      <c r="F208" s="69"/>
      <c r="G208" s="141">
        <f>SUM(G209:G211)</f>
        <v>67500</v>
      </c>
      <c r="H208" s="145"/>
      <c r="I208" s="141">
        <f>SUM(I209:I211)</f>
        <v>43498</v>
      </c>
      <c r="J208" s="145"/>
      <c r="K208" s="150">
        <f>SUM(K209:K211)</f>
        <v>43498</v>
      </c>
      <c r="L208" s="69"/>
    </row>
    <row r="209" spans="1:14" ht="33.75">
      <c r="A209" s="15" t="s">
        <v>349</v>
      </c>
      <c r="B209" s="6" t="s">
        <v>26</v>
      </c>
      <c r="C209" s="117" t="s">
        <v>537</v>
      </c>
      <c r="D209" s="94" t="s">
        <v>538</v>
      </c>
      <c r="E209" s="117" t="s">
        <v>469</v>
      </c>
      <c r="F209" s="115"/>
      <c r="G209" s="56">
        <v>15000</v>
      </c>
      <c r="H209" s="115"/>
      <c r="I209" s="56">
        <f>K209</f>
        <v>4160</v>
      </c>
      <c r="J209" s="43"/>
      <c r="K209" s="64">
        <f>2160+2000</f>
        <v>4160</v>
      </c>
      <c r="L209" s="8"/>
    </row>
    <row r="210" spans="1:14" ht="33.75">
      <c r="A210" s="15" t="s">
        <v>350</v>
      </c>
      <c r="B210" s="6" t="s">
        <v>80</v>
      </c>
      <c r="C210" s="93" t="s">
        <v>543</v>
      </c>
      <c r="D210" s="94" t="s">
        <v>538</v>
      </c>
      <c r="E210" s="117" t="s">
        <v>489</v>
      </c>
      <c r="F210" s="8"/>
      <c r="G210" s="64">
        <v>50000</v>
      </c>
      <c r="H210" s="43"/>
      <c r="I210" s="64">
        <v>36888</v>
      </c>
      <c r="J210" s="43"/>
      <c r="K210" s="64">
        <v>36888</v>
      </c>
      <c r="L210" s="8"/>
      <c r="M210" s="91"/>
      <c r="N210" s="2"/>
    </row>
    <row r="211" spans="1:14" ht="45.75" thickBot="1">
      <c r="A211" s="25" t="s">
        <v>351</v>
      </c>
      <c r="B211" s="4" t="s">
        <v>41</v>
      </c>
      <c r="C211" s="67" t="s">
        <v>537</v>
      </c>
      <c r="D211" s="95" t="s">
        <v>538</v>
      </c>
      <c r="E211" s="67" t="s">
        <v>488</v>
      </c>
      <c r="F211" s="39"/>
      <c r="G211" s="66">
        <v>2500</v>
      </c>
      <c r="H211" s="41"/>
      <c r="I211" s="66">
        <f>K211</f>
        <v>2450</v>
      </c>
      <c r="J211" s="41"/>
      <c r="K211" s="66">
        <v>2450</v>
      </c>
      <c r="L211" s="39"/>
      <c r="M211" s="91"/>
      <c r="N211" s="2"/>
    </row>
    <row r="212" spans="1:14" s="3" customFormat="1" ht="24">
      <c r="A212" s="26">
        <v>59</v>
      </c>
      <c r="B212" s="137" t="s">
        <v>235</v>
      </c>
      <c r="C212" s="121"/>
      <c r="D212" s="122"/>
      <c r="E212" s="123"/>
      <c r="F212" s="69"/>
      <c r="G212" s="141">
        <f>SUM(G213:G214)</f>
        <v>31000</v>
      </c>
      <c r="H212" s="126"/>
      <c r="I212" s="141">
        <f>SUM(I213:I214)</f>
        <v>30000</v>
      </c>
      <c r="J212" s="126"/>
      <c r="K212" s="150">
        <f>SUM(K213:K214)</f>
        <v>30000</v>
      </c>
      <c r="L212" s="69"/>
    </row>
    <row r="213" spans="1:14" ht="33.75">
      <c r="A213" s="16" t="s">
        <v>352</v>
      </c>
      <c r="B213" s="6" t="s">
        <v>30</v>
      </c>
      <c r="C213" s="93" t="s">
        <v>543</v>
      </c>
      <c r="D213" s="94" t="s">
        <v>538</v>
      </c>
      <c r="E213" s="117" t="s">
        <v>483</v>
      </c>
      <c r="F213" s="8"/>
      <c r="G213" s="64">
        <v>16000</v>
      </c>
      <c r="H213" s="43"/>
      <c r="I213" s="64">
        <v>16000</v>
      </c>
      <c r="J213" s="43"/>
      <c r="K213" s="64">
        <v>16000</v>
      </c>
      <c r="L213" s="8"/>
    </row>
    <row r="214" spans="1:14" ht="34.5" thickBot="1">
      <c r="A214" s="24" t="s">
        <v>353</v>
      </c>
      <c r="B214" s="4" t="s">
        <v>36</v>
      </c>
      <c r="C214" s="124"/>
      <c r="D214" s="125"/>
      <c r="E214" s="67" t="s">
        <v>583</v>
      </c>
      <c r="F214" s="39"/>
      <c r="G214" s="66">
        <v>15000</v>
      </c>
      <c r="H214" s="41"/>
      <c r="I214" s="66">
        <v>14000</v>
      </c>
      <c r="J214" s="41"/>
      <c r="K214" s="66">
        <v>14000</v>
      </c>
      <c r="L214" s="39"/>
    </row>
    <row r="215" spans="1:14" s="3" customFormat="1" ht="36">
      <c r="A215" s="26">
        <v>60</v>
      </c>
      <c r="B215" s="137" t="s">
        <v>256</v>
      </c>
      <c r="C215" s="121"/>
      <c r="D215" s="122"/>
      <c r="E215" s="123"/>
      <c r="F215" s="69"/>
      <c r="G215" s="141">
        <f>G216</f>
        <v>16000</v>
      </c>
      <c r="H215" s="126"/>
      <c r="I215" s="141">
        <f>I216</f>
        <v>16000</v>
      </c>
      <c r="J215" s="126"/>
      <c r="K215" s="150">
        <f>K216</f>
        <v>16000</v>
      </c>
      <c r="L215" s="69"/>
    </row>
    <row r="216" spans="1:14" ht="34.5" thickBot="1">
      <c r="A216" s="24" t="s">
        <v>354</v>
      </c>
      <c r="B216" s="4" t="s">
        <v>30</v>
      </c>
      <c r="C216" s="101" t="s">
        <v>543</v>
      </c>
      <c r="D216" s="95" t="s">
        <v>538</v>
      </c>
      <c r="E216" s="67" t="s">
        <v>483</v>
      </c>
      <c r="F216" s="39"/>
      <c r="G216" s="66">
        <v>16000</v>
      </c>
      <c r="H216" s="41"/>
      <c r="I216" s="66">
        <v>16000</v>
      </c>
      <c r="J216" s="41"/>
      <c r="K216" s="66">
        <v>16000</v>
      </c>
      <c r="L216" s="39"/>
    </row>
    <row r="217" spans="1:14" s="3" customFormat="1" ht="36">
      <c r="A217" s="26">
        <v>61</v>
      </c>
      <c r="B217" s="137" t="s">
        <v>355</v>
      </c>
      <c r="C217" s="121"/>
      <c r="D217" s="122"/>
      <c r="E217" s="123"/>
      <c r="F217" s="69"/>
      <c r="G217" s="141">
        <f>SUM(G218:G224)</f>
        <v>399000</v>
      </c>
      <c r="H217" s="126"/>
      <c r="I217" s="141">
        <f>SUM(I218:I224)</f>
        <v>130048.72</v>
      </c>
      <c r="J217" s="126"/>
      <c r="K217" s="150">
        <f>SUM(K218:K224)</f>
        <v>130048.72</v>
      </c>
      <c r="L217" s="69"/>
    </row>
    <row r="218" spans="1:14" ht="33.75">
      <c r="A218" s="15" t="s">
        <v>356</v>
      </c>
      <c r="B218" s="6" t="s">
        <v>80</v>
      </c>
      <c r="C218" s="117"/>
      <c r="D218" s="94"/>
      <c r="E218" s="140" t="s">
        <v>590</v>
      </c>
      <c r="F218" s="8"/>
      <c r="G218" s="64">
        <v>100000</v>
      </c>
      <c r="H218" s="43"/>
      <c r="I218" s="64">
        <f>K218</f>
        <v>16048.72</v>
      </c>
      <c r="J218" s="43"/>
      <c r="K218" s="64">
        <v>16048.72</v>
      </c>
      <c r="L218" s="8"/>
    </row>
    <row r="219" spans="1:14" ht="33.75">
      <c r="A219" s="15" t="s">
        <v>357</v>
      </c>
      <c r="B219" s="6" t="s">
        <v>26</v>
      </c>
      <c r="C219" s="117" t="s">
        <v>537</v>
      </c>
      <c r="D219" s="94" t="s">
        <v>538</v>
      </c>
      <c r="E219" s="117" t="s">
        <v>469</v>
      </c>
      <c r="F219" s="8"/>
      <c r="G219" s="64">
        <v>8000</v>
      </c>
      <c r="H219" s="43"/>
      <c r="I219" s="56"/>
      <c r="J219" s="43"/>
      <c r="K219" s="64"/>
      <c r="L219" s="8"/>
      <c r="M219" s="91"/>
    </row>
    <row r="220" spans="1:14" ht="33.75">
      <c r="A220" s="15" t="s">
        <v>358</v>
      </c>
      <c r="B220" s="6" t="s">
        <v>140</v>
      </c>
      <c r="C220" s="117"/>
      <c r="D220" s="94" t="s">
        <v>552</v>
      </c>
      <c r="E220" s="140" t="s">
        <v>591</v>
      </c>
      <c r="F220" s="8"/>
      <c r="G220" s="64">
        <v>50000</v>
      </c>
      <c r="H220" s="43"/>
      <c r="I220" s="64">
        <v>48000</v>
      </c>
      <c r="J220" s="43"/>
      <c r="K220" s="64">
        <v>48000</v>
      </c>
      <c r="L220" s="8"/>
    </row>
    <row r="221" spans="1:14" ht="24">
      <c r="A221" s="16" t="s">
        <v>359</v>
      </c>
      <c r="B221" s="6" t="s">
        <v>360</v>
      </c>
      <c r="C221" s="117"/>
      <c r="D221" s="94" t="s">
        <v>552</v>
      </c>
      <c r="E221" s="65"/>
      <c r="F221" s="8"/>
      <c r="G221" s="64">
        <v>130000</v>
      </c>
      <c r="H221" s="43"/>
      <c r="I221" s="64"/>
      <c r="J221" s="43"/>
      <c r="K221" s="64"/>
      <c r="L221" s="8"/>
    </row>
    <row r="222" spans="1:14" ht="33.75">
      <c r="A222" s="16" t="s">
        <v>361</v>
      </c>
      <c r="B222" s="6" t="s">
        <v>30</v>
      </c>
      <c r="C222" s="93" t="s">
        <v>543</v>
      </c>
      <c r="D222" s="94" t="s">
        <v>538</v>
      </c>
      <c r="E222" s="117" t="s">
        <v>483</v>
      </c>
      <c r="F222" s="8"/>
      <c r="G222" s="64">
        <v>16000</v>
      </c>
      <c r="H222" s="43"/>
      <c r="I222" s="64">
        <v>16000</v>
      </c>
      <c r="J222" s="43"/>
      <c r="K222" s="64">
        <v>16000</v>
      </c>
      <c r="L222" s="8"/>
      <c r="M222" s="92"/>
      <c r="N222" s="92"/>
    </row>
    <row r="223" spans="1:14">
      <c r="A223" s="16" t="s">
        <v>362</v>
      </c>
      <c r="B223" s="6" t="s">
        <v>74</v>
      </c>
      <c r="C223" s="117"/>
      <c r="D223" s="94" t="s">
        <v>552</v>
      </c>
      <c r="E223" s="65"/>
      <c r="F223" s="8"/>
      <c r="G223" s="64">
        <v>45000</v>
      </c>
      <c r="H223" s="43"/>
      <c r="I223" s="64"/>
      <c r="J223" s="43"/>
      <c r="K223" s="64"/>
      <c r="L223" s="8"/>
    </row>
    <row r="224" spans="1:14" ht="45.75" thickBot="1">
      <c r="A224" s="25" t="s">
        <v>363</v>
      </c>
      <c r="B224" s="4" t="s">
        <v>161</v>
      </c>
      <c r="C224" s="67"/>
      <c r="D224" s="95" t="s">
        <v>552</v>
      </c>
      <c r="E224" s="67" t="s">
        <v>594</v>
      </c>
      <c r="F224" s="39"/>
      <c r="G224" s="66">
        <v>50000</v>
      </c>
      <c r="H224" s="41"/>
      <c r="I224" s="66">
        <v>50000</v>
      </c>
      <c r="J224" s="41"/>
      <c r="K224" s="66">
        <v>50000</v>
      </c>
      <c r="L224" s="39"/>
    </row>
    <row r="225" spans="1:15" s="3" customFormat="1" ht="48">
      <c r="A225" s="31" t="s">
        <v>364</v>
      </c>
      <c r="B225" s="137" t="s">
        <v>584</v>
      </c>
      <c r="C225" s="104"/>
      <c r="D225" s="123"/>
      <c r="E225" s="123"/>
      <c r="F225" s="69"/>
      <c r="G225" s="141">
        <f>SUM(G226:G227)</f>
        <v>83000</v>
      </c>
      <c r="H225" s="126"/>
      <c r="I225" s="141">
        <f>SUM(I226:I227)</f>
        <v>70000</v>
      </c>
      <c r="J225" s="126"/>
      <c r="K225" s="150">
        <f>SUM(K226:K227)</f>
        <v>70000</v>
      </c>
      <c r="L225" s="69"/>
    </row>
    <row r="226" spans="1:15">
      <c r="A226" s="15" t="s">
        <v>365</v>
      </c>
      <c r="B226" s="6" t="s">
        <v>162</v>
      </c>
      <c r="C226" s="117"/>
      <c r="D226" s="94" t="s">
        <v>538</v>
      </c>
      <c r="E226" s="65"/>
      <c r="F226" s="8"/>
      <c r="G226" s="64">
        <v>3000</v>
      </c>
      <c r="H226" s="43"/>
      <c r="I226" s="64"/>
      <c r="J226" s="43"/>
      <c r="K226" s="64"/>
      <c r="L226" s="8"/>
    </row>
    <row r="227" spans="1:15" ht="49.5" customHeight="1" thickBot="1">
      <c r="A227" s="24" t="s">
        <v>366</v>
      </c>
      <c r="B227" s="4" t="s">
        <v>163</v>
      </c>
      <c r="C227" s="67"/>
      <c r="D227" s="95" t="s">
        <v>553</v>
      </c>
      <c r="E227" s="67" t="s">
        <v>585</v>
      </c>
      <c r="F227" s="39"/>
      <c r="G227" s="66">
        <v>80000</v>
      </c>
      <c r="H227" s="41"/>
      <c r="I227" s="66">
        <v>70000</v>
      </c>
      <c r="J227" s="41"/>
      <c r="K227" s="66">
        <v>70000</v>
      </c>
      <c r="L227" s="39"/>
    </row>
    <row r="228" spans="1:15" s="3" customFormat="1">
      <c r="A228" s="160"/>
      <c r="B228" s="161" t="s">
        <v>20</v>
      </c>
      <c r="C228" s="162"/>
      <c r="D228" s="163"/>
      <c r="E228" s="164"/>
      <c r="F228" s="160"/>
      <c r="G228" s="165">
        <f>G17+G23+G26+G30+G32+G39+G41+G43+G51+G53+G56+G61+G64+G66+G68+G70+G72+G78+G85+G88+G91+G93+G96+G100+G102+G104+G108+G114+G119+G123+G125+G127+G129+G131+G134+G137+G139+G141+G149+G151+G158+G160+G163+G165+G167+G170+G172+G174+G178+G186+G188+G195+G198+G200+G208+G212+G215+G217+G225</f>
        <v>3955100</v>
      </c>
      <c r="H228" s="166"/>
      <c r="I228" s="165">
        <f>I17+I23+I26+I30+I32+I39+I41+I43+I51+I53+I56+I61+I64+I66+I68+I70+I72+I78+I85+I88+I91+I93+I96+I100+I102+I104+I108+I114+I119+I123+I125+I127+I129+I131+I134+I137+I139+I141+I149+I151+I158+I160+I163+I165+I167+I170+I172+I174+I178+I186+I188+I195+I198+I200+I208+I212+I215+I217+I225</f>
        <v>2926452.9599999995</v>
      </c>
      <c r="J228" s="166"/>
      <c r="K228" s="165">
        <f>K17+K23+K26+K30+K32+K39+K41+K43+K51+K53+K56+K61+K64+K66+K68+K70+K72+K78+K85+K88+K91+K93+K96+K102+K104+K108+K114+K119+K123+K125+K127+K129+K131+K134+K137+K139+K141+K149+K151+K158+K160+K163+K165+K167+K170+K172+K174+K178+K186+K188+K195+K198+K200+K208+K212+K215+K217+K225</f>
        <v>2926452.9599999995</v>
      </c>
      <c r="L228" s="69"/>
      <c r="M228" s="183">
        <v>840010061</v>
      </c>
      <c r="N228" s="3" t="s">
        <v>602</v>
      </c>
    </row>
    <row r="229" spans="1:15" ht="51">
      <c r="A229" s="8"/>
      <c r="B229" s="63" t="s">
        <v>434</v>
      </c>
      <c r="C229" s="117"/>
      <c r="D229" s="94"/>
      <c r="E229" s="65"/>
      <c r="F229" s="8"/>
      <c r="G229" s="64"/>
      <c r="H229" s="43"/>
      <c r="I229" s="64"/>
      <c r="J229" s="43"/>
      <c r="K229" s="64"/>
      <c r="L229" s="8"/>
    </row>
    <row r="230" spans="1:15" s="3" customFormat="1" ht="25.5" customHeight="1">
      <c r="A230" s="17">
        <v>8</v>
      </c>
      <c r="B230" s="138" t="s">
        <v>239</v>
      </c>
      <c r="C230" s="60"/>
      <c r="D230" s="103"/>
      <c r="E230" s="82"/>
      <c r="F230" s="81"/>
      <c r="G230" s="188">
        <f>SUM(G231:G233)</f>
        <v>670000</v>
      </c>
      <c r="H230" s="84"/>
      <c r="I230" s="83">
        <f>SUM(I231:I233)</f>
        <v>664600</v>
      </c>
      <c r="J230" s="84"/>
      <c r="K230" s="83">
        <f>SUM(K231:K233)</f>
        <v>664600</v>
      </c>
      <c r="L230" s="81"/>
      <c r="M230" s="3" t="s">
        <v>603</v>
      </c>
      <c r="O230" s="183">
        <v>840010062</v>
      </c>
    </row>
    <row r="231" spans="1:15" ht="78.75">
      <c r="A231" s="21" t="s">
        <v>18</v>
      </c>
      <c r="B231" s="9" t="s">
        <v>22</v>
      </c>
      <c r="C231" s="117" t="s">
        <v>537</v>
      </c>
      <c r="D231" s="94" t="s">
        <v>538</v>
      </c>
      <c r="E231" s="117" t="s">
        <v>490</v>
      </c>
      <c r="F231" s="8"/>
      <c r="G231" s="64">
        <v>275000</v>
      </c>
      <c r="H231" s="43"/>
      <c r="I231" s="64">
        <v>275000</v>
      </c>
      <c r="J231" s="43"/>
      <c r="K231" s="64">
        <v>275000</v>
      </c>
      <c r="L231" s="8"/>
    </row>
    <row r="232" spans="1:15" ht="78.75">
      <c r="A232" s="15" t="s">
        <v>19</v>
      </c>
      <c r="B232" s="9" t="s">
        <v>5</v>
      </c>
      <c r="C232" s="117" t="s">
        <v>537</v>
      </c>
      <c r="D232" s="94" t="s">
        <v>538</v>
      </c>
      <c r="E232" s="117" t="s">
        <v>491</v>
      </c>
      <c r="F232" s="8"/>
      <c r="G232" s="64">
        <v>275000</v>
      </c>
      <c r="H232" s="43"/>
      <c r="I232" s="64">
        <v>275000</v>
      </c>
      <c r="J232" s="43"/>
      <c r="K232" s="64">
        <v>275000</v>
      </c>
      <c r="L232" s="8"/>
    </row>
    <row r="233" spans="1:15" ht="34.5" thickBot="1">
      <c r="A233" s="25" t="s">
        <v>23</v>
      </c>
      <c r="B233" s="11" t="s">
        <v>45</v>
      </c>
      <c r="C233" s="67"/>
      <c r="D233" s="95" t="s">
        <v>538</v>
      </c>
      <c r="E233" s="67" t="s">
        <v>512</v>
      </c>
      <c r="F233" s="39"/>
      <c r="G233" s="66">
        <v>120000</v>
      </c>
      <c r="H233" s="41"/>
      <c r="I233" s="66">
        <v>114600</v>
      </c>
      <c r="J233" s="41"/>
      <c r="K233" s="66">
        <v>114600</v>
      </c>
      <c r="L233" s="39"/>
    </row>
    <row r="234" spans="1:15" s="3" customFormat="1" ht="60">
      <c r="A234" s="26">
        <v>21</v>
      </c>
      <c r="B234" s="137" t="s">
        <v>272</v>
      </c>
      <c r="C234" s="121"/>
      <c r="D234" s="122"/>
      <c r="E234" s="123"/>
      <c r="F234" s="69"/>
      <c r="G234" s="181">
        <f>SUM(G235:G241)</f>
        <v>800000</v>
      </c>
      <c r="H234" s="126"/>
      <c r="I234" s="141">
        <f>SUM(I235:I241)</f>
        <v>795900</v>
      </c>
      <c r="J234" s="126"/>
      <c r="K234" s="150">
        <f>SUM(K235:K241)</f>
        <v>795900</v>
      </c>
      <c r="L234" s="69"/>
    </row>
    <row r="235" spans="1:15" ht="78.75">
      <c r="A235" s="197" t="s">
        <v>78</v>
      </c>
      <c r="B235" s="9" t="s">
        <v>241</v>
      </c>
      <c r="C235" s="93" t="s">
        <v>541</v>
      </c>
      <c r="D235" s="94" t="s">
        <v>541</v>
      </c>
      <c r="E235" s="117" t="s">
        <v>525</v>
      </c>
      <c r="F235" s="8"/>
      <c r="G235" s="64">
        <v>610000</v>
      </c>
      <c r="H235" s="43"/>
      <c r="I235" s="64">
        <v>603900</v>
      </c>
      <c r="J235" s="43"/>
      <c r="K235" s="64">
        <v>603900</v>
      </c>
      <c r="L235" s="8"/>
    </row>
    <row r="236" spans="1:15">
      <c r="A236" s="197"/>
      <c r="B236" s="6" t="s">
        <v>26</v>
      </c>
      <c r="C236" s="117"/>
      <c r="D236" s="94"/>
      <c r="E236" s="65"/>
      <c r="F236" s="8"/>
      <c r="G236" s="64"/>
      <c r="H236" s="43"/>
      <c r="I236" s="64"/>
      <c r="J236" s="43"/>
      <c r="K236" s="64"/>
      <c r="L236" s="8"/>
    </row>
    <row r="237" spans="1:15">
      <c r="A237" s="197"/>
      <c r="B237" s="6" t="s">
        <v>28</v>
      </c>
      <c r="C237" s="117"/>
      <c r="D237" s="94"/>
      <c r="E237" s="65"/>
      <c r="F237" s="8"/>
      <c r="G237" s="64"/>
      <c r="H237" s="43"/>
      <c r="I237" s="64"/>
      <c r="J237" s="43"/>
      <c r="K237" s="64"/>
      <c r="L237" s="8"/>
    </row>
    <row r="238" spans="1:15">
      <c r="A238" s="197"/>
      <c r="B238" s="6" t="s">
        <v>76</v>
      </c>
      <c r="C238" s="117"/>
      <c r="D238" s="94"/>
      <c r="E238" s="65"/>
      <c r="F238" s="8"/>
      <c r="G238" s="64"/>
      <c r="H238" s="43"/>
      <c r="I238" s="64"/>
      <c r="J238" s="43"/>
      <c r="K238" s="64"/>
      <c r="L238" s="8"/>
    </row>
    <row r="239" spans="1:15" ht="24">
      <c r="A239" s="197"/>
      <c r="B239" s="6" t="s">
        <v>435</v>
      </c>
      <c r="C239" s="117"/>
      <c r="D239" s="94"/>
      <c r="E239" s="65"/>
      <c r="F239" s="8"/>
      <c r="G239" s="64"/>
      <c r="H239" s="43"/>
      <c r="I239" s="64"/>
      <c r="J239" s="43"/>
      <c r="K239" s="64"/>
      <c r="L239" s="8"/>
    </row>
    <row r="240" spans="1:15">
      <c r="A240" s="197"/>
      <c r="B240" s="6" t="s">
        <v>123</v>
      </c>
      <c r="C240" s="117"/>
      <c r="D240" s="94"/>
      <c r="E240" s="65"/>
      <c r="F240" s="8"/>
      <c r="G240" s="64"/>
      <c r="H240" s="43"/>
      <c r="I240" s="64"/>
      <c r="J240" s="43"/>
      <c r="K240" s="64"/>
      <c r="L240" s="8"/>
    </row>
    <row r="241" spans="1:12" ht="34.5" thickBot="1">
      <c r="A241" s="25" t="s">
        <v>274</v>
      </c>
      <c r="B241" s="11" t="s">
        <v>45</v>
      </c>
      <c r="C241" s="101" t="s">
        <v>541</v>
      </c>
      <c r="D241" s="95" t="s">
        <v>538</v>
      </c>
      <c r="E241" s="67" t="s">
        <v>512</v>
      </c>
      <c r="F241" s="39"/>
      <c r="G241" s="66">
        <v>190000</v>
      </c>
      <c r="H241" s="41"/>
      <c r="I241" s="66">
        <f>K241</f>
        <v>192000</v>
      </c>
      <c r="J241" s="41"/>
      <c r="K241" s="66">
        <v>192000</v>
      </c>
      <c r="L241" s="39"/>
    </row>
    <row r="242" spans="1:12" s="3" customFormat="1" ht="36">
      <c r="A242" s="26">
        <v>25</v>
      </c>
      <c r="B242" s="137" t="s">
        <v>280</v>
      </c>
      <c r="C242" s="121"/>
      <c r="D242" s="122"/>
      <c r="E242" s="123"/>
      <c r="F242" s="69"/>
      <c r="G242" s="181">
        <f>SUM(G243:G244)</f>
        <v>770000</v>
      </c>
      <c r="H242" s="126"/>
      <c r="I242" s="141">
        <f>SUM(I243:I244)</f>
        <v>799450</v>
      </c>
      <c r="J242" s="126"/>
      <c r="K242" s="150">
        <f>SUM(K243:K244)</f>
        <v>799450</v>
      </c>
      <c r="L242" s="69"/>
    </row>
    <row r="243" spans="1:12" ht="78.75">
      <c r="A243" s="15" t="s">
        <v>87</v>
      </c>
      <c r="B243" s="9" t="s">
        <v>281</v>
      </c>
      <c r="C243" s="93" t="s">
        <v>541</v>
      </c>
      <c r="D243" s="94" t="s">
        <v>541</v>
      </c>
      <c r="E243" s="117" t="s">
        <v>526</v>
      </c>
      <c r="F243" s="8"/>
      <c r="G243" s="64">
        <v>650000</v>
      </c>
      <c r="H243" s="43"/>
      <c r="I243" s="64">
        <v>650000</v>
      </c>
      <c r="J243" s="43"/>
      <c r="K243" s="64">
        <v>650000</v>
      </c>
      <c r="L243" s="8"/>
    </row>
    <row r="244" spans="1:12" ht="34.5" thickBot="1">
      <c r="A244" s="25" t="s">
        <v>88</v>
      </c>
      <c r="B244" s="11" t="s">
        <v>45</v>
      </c>
      <c r="C244" s="101" t="s">
        <v>541</v>
      </c>
      <c r="D244" s="95" t="s">
        <v>538</v>
      </c>
      <c r="E244" s="67" t="s">
        <v>512</v>
      </c>
      <c r="F244" s="39"/>
      <c r="G244" s="66">
        <v>120000</v>
      </c>
      <c r="H244" s="41"/>
      <c r="I244" s="66">
        <f>K244</f>
        <v>149450</v>
      </c>
      <c r="J244" s="41"/>
      <c r="K244" s="66">
        <v>149450</v>
      </c>
      <c r="L244" s="39"/>
    </row>
    <row r="245" spans="1:12" s="3" customFormat="1" ht="48">
      <c r="A245" s="26">
        <v>63</v>
      </c>
      <c r="B245" s="137" t="s">
        <v>367</v>
      </c>
      <c r="C245" s="121"/>
      <c r="D245" s="122"/>
      <c r="E245" s="123"/>
      <c r="F245" s="69"/>
      <c r="G245" s="181">
        <f>SUM(G246:G251)</f>
        <v>2080000</v>
      </c>
      <c r="H245" s="126"/>
      <c r="I245" s="141">
        <f>SUM(I246:I251)</f>
        <v>1913050</v>
      </c>
      <c r="J245" s="126"/>
      <c r="K245" s="150">
        <f>SUM(K246:K251)</f>
        <v>1913050</v>
      </c>
      <c r="L245" s="69"/>
    </row>
    <row r="246" spans="1:12" ht="78.75">
      <c r="A246" s="197" t="s">
        <v>368</v>
      </c>
      <c r="B246" s="9" t="s">
        <v>369</v>
      </c>
      <c r="C246" s="93" t="s">
        <v>549</v>
      </c>
      <c r="D246" s="94" t="s">
        <v>549</v>
      </c>
      <c r="E246" s="140" t="s">
        <v>596</v>
      </c>
      <c r="F246" s="8"/>
      <c r="G246" s="64">
        <v>1800000</v>
      </c>
      <c r="H246" s="43"/>
      <c r="I246" s="64">
        <v>1800000</v>
      </c>
      <c r="J246" s="43"/>
      <c r="K246" s="64">
        <v>1800000</v>
      </c>
      <c r="L246" s="8"/>
    </row>
    <row r="247" spans="1:12" ht="60">
      <c r="A247" s="197"/>
      <c r="B247" s="6" t="s">
        <v>370</v>
      </c>
      <c r="C247" s="117"/>
      <c r="D247" s="94"/>
      <c r="E247" s="65"/>
      <c r="F247" s="8"/>
      <c r="G247" s="64"/>
      <c r="H247" s="43"/>
      <c r="I247" s="64"/>
      <c r="J247" s="43"/>
      <c r="K247" s="64"/>
      <c r="L247" s="8"/>
    </row>
    <row r="248" spans="1:12" ht="36">
      <c r="A248" s="197"/>
      <c r="B248" s="6" t="s">
        <v>164</v>
      </c>
      <c r="C248" s="117"/>
      <c r="D248" s="94"/>
      <c r="E248" s="65"/>
      <c r="F248" s="8"/>
      <c r="G248" s="64"/>
      <c r="H248" s="43"/>
      <c r="I248" s="64"/>
      <c r="J248" s="43"/>
      <c r="K248" s="64"/>
      <c r="L248" s="8"/>
    </row>
    <row r="249" spans="1:12" ht="24">
      <c r="A249" s="197"/>
      <c r="B249" s="6" t="s">
        <v>165</v>
      </c>
      <c r="C249" s="117"/>
      <c r="D249" s="94"/>
      <c r="E249" s="65"/>
      <c r="F249" s="8"/>
      <c r="G249" s="64"/>
      <c r="H249" s="43"/>
      <c r="I249" s="64"/>
      <c r="J249" s="43"/>
      <c r="K249" s="64"/>
      <c r="L249" s="8"/>
    </row>
    <row r="250" spans="1:12">
      <c r="A250" s="197"/>
      <c r="B250" s="6" t="s">
        <v>80</v>
      </c>
      <c r="C250" s="117"/>
      <c r="D250" s="94"/>
      <c r="E250" s="65"/>
      <c r="F250" s="8"/>
      <c r="G250" s="64"/>
      <c r="H250" s="43"/>
      <c r="I250" s="64"/>
      <c r="J250" s="43"/>
      <c r="K250" s="64"/>
      <c r="L250" s="8"/>
    </row>
    <row r="251" spans="1:12" ht="34.5" thickBot="1">
      <c r="A251" s="25" t="s">
        <v>371</v>
      </c>
      <c r="B251" s="11" t="s">
        <v>45</v>
      </c>
      <c r="C251" s="101" t="s">
        <v>541</v>
      </c>
      <c r="D251" s="95" t="s">
        <v>538</v>
      </c>
      <c r="E251" s="67" t="s">
        <v>512</v>
      </c>
      <c r="F251" s="39"/>
      <c r="G251" s="66">
        <v>280000</v>
      </c>
      <c r="H251" s="41"/>
      <c r="I251" s="66">
        <v>113050</v>
      </c>
      <c r="J251" s="41"/>
      <c r="K251" s="66">
        <v>113050</v>
      </c>
      <c r="L251" s="39"/>
    </row>
    <row r="252" spans="1:12" s="3" customFormat="1">
      <c r="A252" s="160"/>
      <c r="B252" s="161" t="s">
        <v>20</v>
      </c>
      <c r="C252" s="167"/>
      <c r="D252" s="164"/>
      <c r="E252" s="164"/>
      <c r="F252" s="160"/>
      <c r="G252" s="165">
        <f>G230+G234+G242+G245</f>
        <v>4320000</v>
      </c>
      <c r="H252" s="166"/>
      <c r="I252" s="165">
        <f>I230+I234+I242+I245</f>
        <v>4173000</v>
      </c>
      <c r="J252" s="166"/>
      <c r="K252" s="165">
        <f>K230+K234+K242+K245</f>
        <v>4173000</v>
      </c>
      <c r="L252" s="69"/>
    </row>
    <row r="253" spans="1:12" ht="51">
      <c r="A253" s="8"/>
      <c r="B253" s="63" t="s">
        <v>166</v>
      </c>
      <c r="C253" s="57"/>
      <c r="D253" s="65"/>
      <c r="E253" s="65"/>
      <c r="F253" s="8"/>
      <c r="G253" s="64"/>
      <c r="H253" s="43"/>
      <c r="I253" s="64"/>
      <c r="J253" s="43"/>
      <c r="K253" s="64"/>
      <c r="L253" s="8"/>
    </row>
    <row r="254" spans="1:12" ht="24">
      <c r="A254" s="15" t="s">
        <v>372</v>
      </c>
      <c r="B254" s="6" t="s">
        <v>167</v>
      </c>
      <c r="C254" s="57"/>
      <c r="D254" s="94" t="s">
        <v>540</v>
      </c>
      <c r="E254" s="65"/>
      <c r="F254" s="8"/>
      <c r="G254" s="64">
        <v>16169414.050000001</v>
      </c>
      <c r="H254" s="43"/>
      <c r="I254" s="83">
        <f>G254</f>
        <v>16169414.050000001</v>
      </c>
      <c r="J254" s="43"/>
      <c r="K254" s="64">
        <v>10370744.15</v>
      </c>
      <c r="L254" s="8"/>
    </row>
    <row r="255" spans="1:12" ht="36">
      <c r="A255" s="15" t="s">
        <v>33</v>
      </c>
      <c r="B255" s="6" t="s">
        <v>168</v>
      </c>
      <c r="C255" s="57"/>
      <c r="D255" s="94" t="s">
        <v>540</v>
      </c>
      <c r="E255" s="65"/>
      <c r="F255" s="8"/>
      <c r="G255" s="64">
        <v>156960</v>
      </c>
      <c r="H255" s="43"/>
      <c r="I255" s="83">
        <f>G255</f>
        <v>156960</v>
      </c>
      <c r="J255" s="43"/>
      <c r="K255" s="64">
        <v>23910</v>
      </c>
      <c r="L255" s="8"/>
    </row>
    <row r="256" spans="1:12">
      <c r="A256" s="15" t="s">
        <v>35</v>
      </c>
      <c r="B256" s="6" t="s">
        <v>169</v>
      </c>
      <c r="C256" s="117"/>
      <c r="D256" s="94" t="s">
        <v>540</v>
      </c>
      <c r="E256" s="65"/>
      <c r="F256" s="8"/>
      <c r="G256" s="64">
        <v>5134059.78</v>
      </c>
      <c r="H256" s="43"/>
      <c r="I256" s="83">
        <v>5134059.78</v>
      </c>
      <c r="J256" s="43"/>
      <c r="K256" s="64">
        <v>3013478.89</v>
      </c>
      <c r="L256" s="8"/>
    </row>
    <row r="257" spans="1:12" ht="24">
      <c r="A257" s="15" t="s">
        <v>6</v>
      </c>
      <c r="B257" s="6" t="s">
        <v>170</v>
      </c>
      <c r="C257" s="117"/>
      <c r="D257" s="94" t="s">
        <v>540</v>
      </c>
      <c r="E257" s="65"/>
      <c r="F257" s="8"/>
      <c r="G257" s="64">
        <v>47402</v>
      </c>
      <c r="H257" s="43"/>
      <c r="I257" s="83">
        <f>G257</f>
        <v>47402</v>
      </c>
      <c r="J257" s="43"/>
      <c r="K257" s="64">
        <v>7093.22</v>
      </c>
      <c r="L257" s="8"/>
    </row>
    <row r="258" spans="1:12" ht="22.5">
      <c r="A258" s="15" t="s">
        <v>7</v>
      </c>
      <c r="B258" s="6" t="s">
        <v>171</v>
      </c>
      <c r="C258" s="117" t="s">
        <v>537</v>
      </c>
      <c r="D258" s="94" t="s">
        <v>540</v>
      </c>
      <c r="E258" s="65"/>
      <c r="F258" s="8"/>
      <c r="G258" s="64">
        <v>3000</v>
      </c>
      <c r="H258" s="43"/>
      <c r="I258" s="83">
        <f>K258</f>
        <v>235.64</v>
      </c>
      <c r="J258" s="43"/>
      <c r="K258" s="64">
        <v>235.64</v>
      </c>
      <c r="L258" s="8"/>
    </row>
    <row r="259" spans="1:12">
      <c r="A259" s="201" t="s">
        <v>8</v>
      </c>
      <c r="B259" s="248" t="s">
        <v>172</v>
      </c>
      <c r="C259" s="57"/>
      <c r="D259" s="65"/>
      <c r="E259" s="65"/>
      <c r="F259" s="8"/>
      <c r="G259" s="85">
        <v>3759600</v>
      </c>
      <c r="H259" s="43"/>
      <c r="I259" s="85">
        <f>SUM(I260:I261)</f>
        <v>2892081.29</v>
      </c>
      <c r="J259" s="43"/>
      <c r="K259" s="83">
        <f>SUM(K260:K261)</f>
        <v>2892081.29</v>
      </c>
      <c r="L259" s="8"/>
    </row>
    <row r="260" spans="1:12" ht="33.75">
      <c r="A260" s="253"/>
      <c r="B260" s="256"/>
      <c r="C260" s="117" t="s">
        <v>537</v>
      </c>
      <c r="D260" s="94" t="s">
        <v>559</v>
      </c>
      <c r="E260" s="117" t="s">
        <v>492</v>
      </c>
      <c r="F260" s="8"/>
      <c r="G260" s="192">
        <v>3759600</v>
      </c>
      <c r="H260" s="43"/>
      <c r="I260" s="64">
        <v>2669340</v>
      </c>
      <c r="J260" s="43"/>
      <c r="K260" s="64">
        <f>I260</f>
        <v>2669340</v>
      </c>
      <c r="L260" s="8"/>
    </row>
    <row r="261" spans="1:12" ht="38.25">
      <c r="A261" s="202"/>
      <c r="B261" s="249"/>
      <c r="C261" s="117" t="s">
        <v>537</v>
      </c>
      <c r="D261" s="94" t="s">
        <v>559</v>
      </c>
      <c r="E261" s="117" t="s">
        <v>493</v>
      </c>
      <c r="F261" s="8"/>
      <c r="G261" s="193"/>
      <c r="H261" s="43"/>
      <c r="I261" s="64">
        <f>K261</f>
        <v>222741.29</v>
      </c>
      <c r="J261" s="43"/>
      <c r="K261" s="64">
        <v>222741.29</v>
      </c>
      <c r="L261" s="86" t="s">
        <v>494</v>
      </c>
    </row>
    <row r="262" spans="1:12" ht="33.75">
      <c r="A262" s="15" t="s">
        <v>373</v>
      </c>
      <c r="B262" s="9" t="s">
        <v>173</v>
      </c>
      <c r="C262" s="57"/>
      <c r="D262" s="94" t="s">
        <v>540</v>
      </c>
      <c r="E262" s="65"/>
      <c r="F262" s="8"/>
      <c r="G262" s="83">
        <v>35000</v>
      </c>
      <c r="H262" s="43"/>
      <c r="I262" s="83">
        <v>0</v>
      </c>
      <c r="J262" s="43"/>
      <c r="K262" s="64">
        <v>0</v>
      </c>
      <c r="L262" s="87"/>
    </row>
    <row r="263" spans="1:12">
      <c r="A263" s="201" t="s">
        <v>47</v>
      </c>
      <c r="B263" s="211" t="s">
        <v>174</v>
      </c>
      <c r="C263" s="57"/>
      <c r="D263" s="65"/>
      <c r="E263" s="65"/>
      <c r="F263" s="8"/>
      <c r="G263" s="85">
        <f>G264</f>
        <v>250000</v>
      </c>
      <c r="H263" s="84"/>
      <c r="I263" s="85">
        <f>K263</f>
        <v>249972.2</v>
      </c>
      <c r="J263" s="84"/>
      <c r="K263" s="83">
        <f>SUM(K264:K267)</f>
        <v>249972.2</v>
      </c>
      <c r="L263" s="87"/>
    </row>
    <row r="264" spans="1:12" ht="33.75">
      <c r="A264" s="253"/>
      <c r="B264" s="212"/>
      <c r="C264" s="117" t="s">
        <v>537</v>
      </c>
      <c r="D264" s="94" t="s">
        <v>540</v>
      </c>
      <c r="E264" s="117" t="s">
        <v>495</v>
      </c>
      <c r="F264" s="8"/>
      <c r="G264" s="192">
        <v>250000</v>
      </c>
      <c r="H264" s="43"/>
      <c r="I264" s="88" t="s">
        <v>565</v>
      </c>
      <c r="J264" s="43"/>
      <c r="K264" s="88">
        <v>38626.699999999997</v>
      </c>
      <c r="L264" s="8"/>
    </row>
    <row r="265" spans="1:12" ht="33.75">
      <c r="A265" s="253"/>
      <c r="B265" s="212"/>
      <c r="C265" s="117" t="s">
        <v>537</v>
      </c>
      <c r="D265" s="94" t="s">
        <v>540</v>
      </c>
      <c r="E265" s="117" t="s">
        <v>496</v>
      </c>
      <c r="F265" s="8"/>
      <c r="G265" s="196"/>
      <c r="H265" s="43"/>
      <c r="I265" s="64">
        <v>99910.5</v>
      </c>
      <c r="J265" s="43"/>
      <c r="K265" s="64">
        <v>99910.5</v>
      </c>
      <c r="L265" s="8"/>
    </row>
    <row r="266" spans="1:12" ht="33.75">
      <c r="A266" s="253"/>
      <c r="B266" s="212"/>
      <c r="C266" s="117" t="s">
        <v>537</v>
      </c>
      <c r="D266" s="94" t="s">
        <v>540</v>
      </c>
      <c r="E266" s="117" t="s">
        <v>497</v>
      </c>
      <c r="F266" s="8"/>
      <c r="G266" s="196"/>
      <c r="H266" s="43"/>
      <c r="I266" s="64">
        <v>57477</v>
      </c>
      <c r="J266" s="43"/>
      <c r="K266" s="64">
        <v>57477</v>
      </c>
      <c r="L266" s="8"/>
    </row>
    <row r="267" spans="1:12" ht="33.75">
      <c r="A267" s="253"/>
      <c r="B267" s="212"/>
      <c r="C267" s="117" t="s">
        <v>537</v>
      </c>
      <c r="D267" s="94" t="s">
        <v>540</v>
      </c>
      <c r="E267" s="117" t="s">
        <v>498</v>
      </c>
      <c r="F267" s="8"/>
      <c r="G267" s="196"/>
      <c r="H267" s="43"/>
      <c r="I267" s="64">
        <v>53958</v>
      </c>
      <c r="J267" s="43"/>
      <c r="K267" s="64">
        <v>53958</v>
      </c>
      <c r="L267" s="8"/>
    </row>
    <row r="268" spans="1:12" ht="45" customHeight="1">
      <c r="A268" s="201" t="s">
        <v>49</v>
      </c>
      <c r="B268" s="211" t="s">
        <v>175</v>
      </c>
      <c r="C268" s="57"/>
      <c r="D268" s="65"/>
      <c r="E268" s="117"/>
      <c r="F268" s="8"/>
      <c r="G268" s="64">
        <v>651900</v>
      </c>
      <c r="H268" s="43"/>
      <c r="I268" s="83">
        <f>SUM(I269:I274)</f>
        <v>231034.8</v>
      </c>
      <c r="J268" s="43"/>
      <c r="K268" s="83">
        <f>SUM(K269:K274)</f>
        <v>231034.8</v>
      </c>
      <c r="L268" s="8"/>
    </row>
    <row r="269" spans="1:12" ht="22.5">
      <c r="A269" s="253"/>
      <c r="B269" s="212"/>
      <c r="C269" s="117" t="s">
        <v>537</v>
      </c>
      <c r="D269" s="94" t="s">
        <v>542</v>
      </c>
      <c r="E269" s="65" t="s">
        <v>508</v>
      </c>
      <c r="F269" s="8"/>
      <c r="H269" s="43"/>
      <c r="I269" s="64">
        <v>26400</v>
      </c>
      <c r="J269" s="43"/>
      <c r="K269" s="64">
        <v>26400</v>
      </c>
      <c r="L269" s="8"/>
    </row>
    <row r="270" spans="1:12" ht="33.75">
      <c r="A270" s="253"/>
      <c r="B270" s="212"/>
      <c r="C270" s="140" t="s">
        <v>537</v>
      </c>
      <c r="D270" s="94" t="s">
        <v>549</v>
      </c>
      <c r="E270" s="140" t="s">
        <v>527</v>
      </c>
      <c r="F270" s="8"/>
      <c r="G270" s="64"/>
      <c r="H270" s="43"/>
      <c r="I270" s="64">
        <v>25550</v>
      </c>
      <c r="J270" s="43"/>
      <c r="K270" s="64">
        <v>25550</v>
      </c>
      <c r="L270" s="8"/>
    </row>
    <row r="271" spans="1:12" ht="33.75">
      <c r="A271" s="253"/>
      <c r="B271" s="212"/>
      <c r="C271" s="140" t="s">
        <v>537</v>
      </c>
      <c r="D271" s="94" t="s">
        <v>549</v>
      </c>
      <c r="E271" s="140" t="s">
        <v>566</v>
      </c>
      <c r="F271" s="8"/>
      <c r="G271" s="64"/>
      <c r="H271" s="43"/>
      <c r="I271" s="64">
        <v>138825</v>
      </c>
      <c r="J271" s="43"/>
      <c r="K271" s="64">
        <f>I271</f>
        <v>138825</v>
      </c>
      <c r="L271" s="8"/>
    </row>
    <row r="272" spans="1:12" ht="45">
      <c r="A272" s="253"/>
      <c r="B272" s="212"/>
      <c r="C272" s="140"/>
      <c r="D272" s="94"/>
      <c r="E272" s="140" t="s">
        <v>567</v>
      </c>
      <c r="F272" s="8"/>
      <c r="G272" s="64"/>
      <c r="H272" s="43"/>
      <c r="I272" s="64">
        <v>12564</v>
      </c>
      <c r="J272" s="43"/>
      <c r="K272" s="64">
        <f>I272</f>
        <v>12564</v>
      </c>
      <c r="L272" s="8"/>
    </row>
    <row r="273" spans="1:13" ht="45">
      <c r="A273" s="253"/>
      <c r="B273" s="212"/>
      <c r="C273" s="140"/>
      <c r="D273" s="94"/>
      <c r="E273" s="140" t="s">
        <v>568</v>
      </c>
      <c r="F273" s="8"/>
      <c r="G273" s="64"/>
      <c r="H273" s="43"/>
      <c r="I273" s="64">
        <v>8339</v>
      </c>
      <c r="J273" s="43"/>
      <c r="K273" s="64">
        <f>I273</f>
        <v>8339</v>
      </c>
      <c r="L273" s="8"/>
    </row>
    <row r="274" spans="1:13" ht="33.75">
      <c r="A274" s="253"/>
      <c r="B274" s="212"/>
      <c r="C274" s="140"/>
      <c r="D274" s="94"/>
      <c r="E274" s="140" t="s">
        <v>569</v>
      </c>
      <c r="F274" s="8"/>
      <c r="G274" s="64"/>
      <c r="H274" s="43"/>
      <c r="I274" s="64">
        <v>19356.8</v>
      </c>
      <c r="J274" s="43"/>
      <c r="K274" s="64">
        <f>I274</f>
        <v>19356.8</v>
      </c>
      <c r="L274" s="8"/>
      <c r="M274" s="91"/>
    </row>
    <row r="275" spans="1:13" ht="24">
      <c r="A275" s="15" t="s">
        <v>52</v>
      </c>
      <c r="B275" s="6" t="s">
        <v>176</v>
      </c>
      <c r="C275" s="57"/>
      <c r="D275" s="94" t="s">
        <v>553</v>
      </c>
      <c r="E275" s="65"/>
      <c r="F275" s="8"/>
      <c r="G275" s="64">
        <v>95743</v>
      </c>
      <c r="H275" s="43"/>
      <c r="I275" s="83">
        <v>0</v>
      </c>
      <c r="J275" s="43"/>
      <c r="K275" s="83">
        <v>0</v>
      </c>
      <c r="L275" s="8"/>
    </row>
    <row r="276" spans="1:13" ht="67.5">
      <c r="A276" s="15" t="s">
        <v>55</v>
      </c>
      <c r="B276" s="6" t="s">
        <v>171</v>
      </c>
      <c r="C276" s="117" t="s">
        <v>537</v>
      </c>
      <c r="D276" s="94" t="s">
        <v>538</v>
      </c>
      <c r="E276" s="117" t="s">
        <v>528</v>
      </c>
      <c r="F276" s="8"/>
      <c r="G276" s="64">
        <v>45000</v>
      </c>
      <c r="H276" s="43"/>
      <c r="I276" s="83">
        <v>19000</v>
      </c>
      <c r="J276" s="43"/>
      <c r="K276" s="83">
        <f>12993.33+13.45</f>
        <v>13006.78</v>
      </c>
      <c r="L276" s="182"/>
    </row>
    <row r="277" spans="1:13" ht="45">
      <c r="A277" s="15" t="s">
        <v>58</v>
      </c>
      <c r="B277" s="6" t="s">
        <v>177</v>
      </c>
      <c r="C277" s="117" t="s">
        <v>537</v>
      </c>
      <c r="D277" s="94" t="s">
        <v>544</v>
      </c>
      <c r="E277" s="117" t="s">
        <v>499</v>
      </c>
      <c r="F277" s="8"/>
      <c r="G277" s="64">
        <v>89000</v>
      </c>
      <c r="H277" s="43"/>
      <c r="I277" s="83">
        <v>81000</v>
      </c>
      <c r="J277" s="43"/>
      <c r="K277" s="83">
        <v>81000</v>
      </c>
      <c r="L277" s="8"/>
    </row>
    <row r="278" spans="1:13" ht="24">
      <c r="A278" s="15" t="s">
        <v>60</v>
      </c>
      <c r="B278" s="6" t="s">
        <v>178</v>
      </c>
      <c r="C278" s="57"/>
      <c r="D278" s="94" t="s">
        <v>540</v>
      </c>
      <c r="E278" s="65"/>
      <c r="F278" s="8"/>
      <c r="G278" s="64">
        <v>21300</v>
      </c>
      <c r="H278" s="43"/>
      <c r="I278" s="83">
        <v>0</v>
      </c>
      <c r="J278" s="43"/>
      <c r="K278" s="83">
        <v>0</v>
      </c>
      <c r="L278" s="8"/>
    </row>
    <row r="279" spans="1:13">
      <c r="A279" s="15"/>
      <c r="B279" s="6"/>
      <c r="C279" s="57"/>
      <c r="D279" s="65"/>
      <c r="E279" s="89"/>
      <c r="F279" s="8"/>
      <c r="G279" s="83">
        <f>SUM(G280:G281)</f>
        <v>85000</v>
      </c>
      <c r="H279" s="43"/>
      <c r="I279" s="85">
        <f>SUM(I280)</f>
        <v>84920</v>
      </c>
      <c r="J279" s="43"/>
      <c r="K279" s="83">
        <f>SUM(K280:K281)</f>
        <v>84920</v>
      </c>
      <c r="L279" s="8"/>
    </row>
    <row r="280" spans="1:13" ht="22.5">
      <c r="A280" s="15" t="s">
        <v>61</v>
      </c>
      <c r="B280" s="9" t="s">
        <v>179</v>
      </c>
      <c r="C280" s="189" t="s">
        <v>537</v>
      </c>
      <c r="D280" s="254" t="s">
        <v>538</v>
      </c>
      <c r="E280" s="189" t="s">
        <v>500</v>
      </c>
      <c r="F280" s="8"/>
      <c r="G280" s="64">
        <v>35000</v>
      </c>
      <c r="H280" s="43"/>
      <c r="I280" s="192">
        <v>84920</v>
      </c>
      <c r="J280" s="43"/>
      <c r="K280" s="64">
        <v>35000</v>
      </c>
      <c r="L280" s="8"/>
    </row>
    <row r="281" spans="1:13" ht="22.5">
      <c r="A281" s="15" t="s">
        <v>63</v>
      </c>
      <c r="B281" s="9" t="s">
        <v>180</v>
      </c>
      <c r="C281" s="191"/>
      <c r="D281" s="195"/>
      <c r="E281" s="195"/>
      <c r="F281" s="8"/>
      <c r="G281" s="64">
        <v>50000</v>
      </c>
      <c r="H281" s="43"/>
      <c r="I281" s="193"/>
      <c r="J281" s="43"/>
      <c r="K281" s="64">
        <v>49920</v>
      </c>
      <c r="L281" s="8"/>
    </row>
    <row r="282" spans="1:13" ht="22.5">
      <c r="A282" s="15" t="s">
        <v>65</v>
      </c>
      <c r="B282" s="9" t="s">
        <v>374</v>
      </c>
      <c r="C282" s="57"/>
      <c r="D282" s="94" t="s">
        <v>540</v>
      </c>
      <c r="E282" s="65"/>
      <c r="F282" s="8"/>
      <c r="G282" s="83">
        <v>25000</v>
      </c>
      <c r="H282" s="43"/>
      <c r="I282" s="83">
        <v>0</v>
      </c>
      <c r="J282" s="43"/>
      <c r="K282" s="83">
        <v>0</v>
      </c>
      <c r="L282" s="8"/>
    </row>
    <row r="283" spans="1:13">
      <c r="A283" s="15" t="s">
        <v>258</v>
      </c>
      <c r="B283" s="9" t="s">
        <v>181</v>
      </c>
      <c r="C283" s="57"/>
      <c r="D283" s="94" t="s">
        <v>551</v>
      </c>
      <c r="E283" s="65"/>
      <c r="F283" s="8"/>
      <c r="G283" s="83">
        <v>1050</v>
      </c>
      <c r="H283" s="43"/>
      <c r="I283" s="83">
        <v>0</v>
      </c>
      <c r="J283" s="43"/>
      <c r="K283" s="83">
        <v>0</v>
      </c>
      <c r="L283" s="8"/>
    </row>
    <row r="284" spans="1:13" ht="45">
      <c r="A284" s="15" t="s">
        <v>375</v>
      </c>
      <c r="B284" s="9" t="s">
        <v>182</v>
      </c>
      <c r="C284" s="57"/>
      <c r="D284" s="94" t="s">
        <v>551</v>
      </c>
      <c r="E284" s="140" t="s">
        <v>575</v>
      </c>
      <c r="F284" s="8"/>
      <c r="G284" s="83">
        <v>80000</v>
      </c>
      <c r="H284" s="43"/>
      <c r="I284" s="83">
        <v>0</v>
      </c>
      <c r="J284" s="43"/>
      <c r="K284" s="83">
        <v>79920</v>
      </c>
      <c r="L284" s="8"/>
      <c r="M284" s="91"/>
    </row>
    <row r="285" spans="1:13">
      <c r="A285" s="201" t="s">
        <v>135</v>
      </c>
      <c r="B285" s="211" t="s">
        <v>183</v>
      </c>
      <c r="C285" s="57"/>
      <c r="D285" s="65"/>
      <c r="E285" s="65"/>
      <c r="F285" s="8"/>
      <c r="G285" s="83">
        <f>I285</f>
        <v>86000</v>
      </c>
      <c r="H285" s="43"/>
      <c r="I285" s="83">
        <f>SUM(I286:I291)</f>
        <v>86000</v>
      </c>
      <c r="J285" s="43"/>
      <c r="K285" s="83">
        <f>SUM(K286:K291)</f>
        <v>86000</v>
      </c>
      <c r="L285" s="8"/>
    </row>
    <row r="286" spans="1:13" ht="67.5">
      <c r="A286" s="253"/>
      <c r="B286" s="212"/>
      <c r="C286" s="117" t="s">
        <v>537</v>
      </c>
      <c r="D286" s="94" t="s">
        <v>540</v>
      </c>
      <c r="E286" s="117" t="s">
        <v>529</v>
      </c>
      <c r="F286" s="8"/>
      <c r="G286" s="192">
        <v>86000</v>
      </c>
      <c r="H286" s="43"/>
      <c r="I286" s="64">
        <v>27700</v>
      </c>
      <c r="J286" s="43"/>
      <c r="K286" s="64">
        <v>27700</v>
      </c>
      <c r="L286" s="8"/>
    </row>
    <row r="287" spans="1:13" ht="45">
      <c r="A287" s="253"/>
      <c r="B287" s="212"/>
      <c r="C287" s="117" t="s">
        <v>537</v>
      </c>
      <c r="D287" s="94" t="s">
        <v>540</v>
      </c>
      <c r="E287" s="117" t="s">
        <v>530</v>
      </c>
      <c r="F287" s="8"/>
      <c r="G287" s="196"/>
      <c r="H287" s="43"/>
      <c r="I287" s="64">
        <v>9000</v>
      </c>
      <c r="J287" s="43"/>
      <c r="K287" s="64">
        <v>9000</v>
      </c>
      <c r="L287" s="8"/>
    </row>
    <row r="288" spans="1:13" ht="45">
      <c r="A288" s="253"/>
      <c r="B288" s="212"/>
      <c r="C288" s="140" t="s">
        <v>537</v>
      </c>
      <c r="D288" s="94" t="s">
        <v>540</v>
      </c>
      <c r="E288" s="140" t="s">
        <v>570</v>
      </c>
      <c r="F288" s="8"/>
      <c r="G288" s="196"/>
      <c r="H288" s="43"/>
      <c r="I288" s="64">
        <v>7500</v>
      </c>
      <c r="J288" s="43"/>
      <c r="K288" s="64">
        <v>7500</v>
      </c>
      <c r="L288" s="8"/>
    </row>
    <row r="289" spans="1:14" ht="33.75">
      <c r="A289" s="253"/>
      <c r="B289" s="212"/>
      <c r="C289" s="140"/>
      <c r="D289" s="94"/>
      <c r="E289" s="140" t="s">
        <v>531</v>
      </c>
      <c r="F289" s="8"/>
      <c r="G289" s="196"/>
      <c r="H289" s="43"/>
      <c r="I289" s="64">
        <v>11000</v>
      </c>
      <c r="J289" s="43"/>
      <c r="K289" s="64">
        <f>I289</f>
        <v>11000</v>
      </c>
      <c r="L289" s="8"/>
    </row>
    <row r="290" spans="1:14" ht="56.25">
      <c r="A290" s="253"/>
      <c r="B290" s="212"/>
      <c r="C290" s="140"/>
      <c r="D290" s="94"/>
      <c r="E290" s="140" t="s">
        <v>571</v>
      </c>
      <c r="F290" s="8"/>
      <c r="G290" s="196"/>
      <c r="H290" s="43"/>
      <c r="I290" s="64">
        <v>1000</v>
      </c>
      <c r="J290" s="43"/>
      <c r="K290" s="64">
        <f>I290</f>
        <v>1000</v>
      </c>
      <c r="L290" s="8"/>
    </row>
    <row r="291" spans="1:14" ht="33.75">
      <c r="A291" s="202"/>
      <c r="B291" s="255"/>
      <c r="C291" s="117" t="s">
        <v>537</v>
      </c>
      <c r="D291" s="94" t="s">
        <v>540</v>
      </c>
      <c r="E291" s="117" t="s">
        <v>572</v>
      </c>
      <c r="F291" s="8"/>
      <c r="G291" s="193"/>
      <c r="H291" s="43"/>
      <c r="I291" s="64">
        <v>29800</v>
      </c>
      <c r="J291" s="43"/>
      <c r="K291" s="64">
        <f>I291</f>
        <v>29800</v>
      </c>
      <c r="L291" s="8"/>
    </row>
    <row r="292" spans="1:14" ht="22.5">
      <c r="A292" s="15" t="s">
        <v>377</v>
      </c>
      <c r="B292" s="130" t="s">
        <v>184</v>
      </c>
      <c r="C292" s="117" t="s">
        <v>537</v>
      </c>
      <c r="D292" s="94" t="s">
        <v>542</v>
      </c>
      <c r="E292" s="65"/>
      <c r="F292" s="8"/>
      <c r="G292" s="83">
        <v>5550</v>
      </c>
      <c r="H292" s="43"/>
      <c r="I292" s="83">
        <f>K292</f>
        <v>5550</v>
      </c>
      <c r="J292" s="43"/>
      <c r="K292" s="83">
        <v>5550</v>
      </c>
      <c r="L292" s="8"/>
    </row>
    <row r="293" spans="1:14" ht="22.5" customHeight="1">
      <c r="A293" s="201" t="s">
        <v>77</v>
      </c>
      <c r="B293" s="250" t="s">
        <v>185</v>
      </c>
      <c r="C293" s="57"/>
      <c r="D293" s="65"/>
      <c r="E293" s="65"/>
      <c r="F293" s="8"/>
      <c r="G293" s="83">
        <v>97350</v>
      </c>
      <c r="H293" s="43"/>
      <c r="I293" s="83">
        <f>SUM(I294:I297)</f>
        <v>97119.24</v>
      </c>
      <c r="J293" s="43"/>
      <c r="K293" s="83">
        <f>SUM(K294:K297)</f>
        <v>97119.24</v>
      </c>
      <c r="L293" s="8"/>
    </row>
    <row r="294" spans="1:14" ht="56.25">
      <c r="A294" s="253"/>
      <c r="B294" s="251"/>
      <c r="C294" s="117" t="s">
        <v>537</v>
      </c>
      <c r="D294" s="94" t="s">
        <v>540</v>
      </c>
      <c r="E294" s="117" t="s">
        <v>532</v>
      </c>
      <c r="F294" s="8"/>
      <c r="G294" s="64"/>
      <c r="H294" s="43"/>
      <c r="I294" s="64">
        <f>K294</f>
        <v>35291</v>
      </c>
      <c r="J294" s="43"/>
      <c r="K294" s="64">
        <v>35291</v>
      </c>
      <c r="L294" s="8"/>
    </row>
    <row r="295" spans="1:14" ht="45">
      <c r="A295" s="253"/>
      <c r="B295" s="251"/>
      <c r="C295" s="117" t="s">
        <v>537</v>
      </c>
      <c r="D295" s="94" t="s">
        <v>540</v>
      </c>
      <c r="E295" s="117" t="s">
        <v>533</v>
      </c>
      <c r="F295" s="8"/>
      <c r="G295" s="64"/>
      <c r="H295" s="43"/>
      <c r="I295" s="64">
        <v>22484</v>
      </c>
      <c r="J295" s="43"/>
      <c r="K295" s="64">
        <v>22484</v>
      </c>
      <c r="L295" s="8"/>
    </row>
    <row r="296" spans="1:14" ht="33.75">
      <c r="A296" s="253"/>
      <c r="B296" s="251"/>
      <c r="C296" s="140" t="s">
        <v>537</v>
      </c>
      <c r="D296" s="94" t="s">
        <v>540</v>
      </c>
      <c r="E296" s="140" t="s">
        <v>534</v>
      </c>
      <c r="F296" s="8"/>
      <c r="G296" s="64"/>
      <c r="H296" s="43"/>
      <c r="I296" s="64">
        <v>10996</v>
      </c>
      <c r="J296" s="43"/>
      <c r="K296" s="64">
        <v>10996</v>
      </c>
      <c r="L296" s="8"/>
    </row>
    <row r="297" spans="1:14" ht="56.25">
      <c r="A297" s="202"/>
      <c r="B297" s="252"/>
      <c r="C297" s="117" t="s">
        <v>537</v>
      </c>
      <c r="D297" s="94" t="s">
        <v>540</v>
      </c>
      <c r="E297" s="140" t="s">
        <v>573</v>
      </c>
      <c r="F297" s="8"/>
      <c r="G297" s="64"/>
      <c r="H297" s="43"/>
      <c r="I297" s="64">
        <v>28348.240000000002</v>
      </c>
      <c r="J297" s="43"/>
      <c r="K297" s="64">
        <f>I297</f>
        <v>28348.240000000002</v>
      </c>
      <c r="L297" s="8"/>
    </row>
    <row r="298" spans="1:14" ht="33.75">
      <c r="A298" s="15" t="s">
        <v>81</v>
      </c>
      <c r="B298" s="130" t="s">
        <v>574</v>
      </c>
      <c r="C298" s="117" t="s">
        <v>537</v>
      </c>
      <c r="D298" s="94" t="s">
        <v>538</v>
      </c>
      <c r="E298" s="117" t="s">
        <v>535</v>
      </c>
      <c r="F298" s="8"/>
      <c r="G298" s="83">
        <v>8450</v>
      </c>
      <c r="H298" s="43"/>
      <c r="I298" s="83">
        <v>8382.44</v>
      </c>
      <c r="J298" s="43"/>
      <c r="K298" s="83">
        <f>I298</f>
        <v>8382.44</v>
      </c>
      <c r="L298" s="8"/>
    </row>
    <row r="299" spans="1:14" ht="50.25" customHeight="1">
      <c r="A299" s="136" t="s">
        <v>276</v>
      </c>
      <c r="B299" s="152" t="s">
        <v>186</v>
      </c>
      <c r="C299" s="140"/>
      <c r="D299" s="94"/>
      <c r="E299" s="140" t="s">
        <v>578</v>
      </c>
      <c r="F299" s="8"/>
      <c r="G299" s="83">
        <v>100000</v>
      </c>
      <c r="H299" s="43"/>
      <c r="I299" s="83"/>
      <c r="J299" s="43"/>
      <c r="K299" s="83">
        <v>13356</v>
      </c>
      <c r="L299" s="8"/>
    </row>
    <row r="300" spans="1:14" ht="78.75">
      <c r="A300" s="15" t="s">
        <v>378</v>
      </c>
      <c r="B300" s="9" t="s">
        <v>376</v>
      </c>
      <c r="C300" s="93" t="s">
        <v>549</v>
      </c>
      <c r="D300" s="94" t="s">
        <v>550</v>
      </c>
      <c r="E300" s="117" t="s">
        <v>581</v>
      </c>
      <c r="F300" s="8"/>
      <c r="G300" s="83">
        <v>127000</v>
      </c>
      <c r="H300" s="43"/>
      <c r="I300" s="83">
        <v>17710</v>
      </c>
      <c r="J300" s="43"/>
      <c r="K300" s="83">
        <f>17710+79673.66+550</f>
        <v>97933.66</v>
      </c>
      <c r="L300" s="8"/>
    </row>
    <row r="301" spans="1:14" ht="24">
      <c r="A301" s="15" t="s">
        <v>86</v>
      </c>
      <c r="B301" s="6" t="s">
        <v>187</v>
      </c>
      <c r="C301" s="57"/>
      <c r="D301" s="94" t="s">
        <v>540</v>
      </c>
      <c r="E301" s="65"/>
      <c r="F301" s="8"/>
      <c r="G301" s="83">
        <v>10000</v>
      </c>
      <c r="H301" s="43"/>
      <c r="I301" s="83">
        <f>K301</f>
        <v>535.75</v>
      </c>
      <c r="J301" s="43"/>
      <c r="K301" s="83">
        <v>535.75</v>
      </c>
      <c r="L301" s="8"/>
    </row>
    <row r="302" spans="1:14" ht="33.75">
      <c r="A302" s="15" t="s">
        <v>89</v>
      </c>
      <c r="B302" s="9" t="s">
        <v>188</v>
      </c>
      <c r="C302" s="57"/>
      <c r="D302" s="94" t="s">
        <v>540</v>
      </c>
      <c r="E302" s="117" t="s">
        <v>560</v>
      </c>
      <c r="F302" s="8"/>
      <c r="G302" s="83">
        <v>431252</v>
      </c>
      <c r="H302" s="43"/>
      <c r="I302" s="83">
        <f>K302</f>
        <v>155401.04999999999</v>
      </c>
      <c r="J302" s="43"/>
      <c r="K302" s="83">
        <v>155401.04999999999</v>
      </c>
      <c r="L302" s="8"/>
      <c r="M302" s="91"/>
      <c r="N302" s="91"/>
    </row>
    <row r="303" spans="1:14" ht="45">
      <c r="A303" s="15" t="s">
        <v>90</v>
      </c>
      <c r="B303" s="6" t="s">
        <v>189</v>
      </c>
      <c r="C303" s="57"/>
      <c r="D303" s="94" t="s">
        <v>554</v>
      </c>
      <c r="E303" s="140" t="s">
        <v>567</v>
      </c>
      <c r="F303" s="8"/>
      <c r="G303" s="83">
        <v>95743</v>
      </c>
      <c r="H303" s="43"/>
      <c r="I303" s="83">
        <v>29596.2</v>
      </c>
      <c r="J303" s="43"/>
      <c r="K303" s="83">
        <f>I303</f>
        <v>29596.2</v>
      </c>
      <c r="L303" s="8"/>
      <c r="M303" s="91"/>
    </row>
    <row r="304" spans="1:14" ht="67.5">
      <c r="A304" s="15" t="s">
        <v>92</v>
      </c>
      <c r="B304" s="9" t="s">
        <v>190</v>
      </c>
      <c r="C304" s="57"/>
      <c r="D304" s="94" t="s">
        <v>550</v>
      </c>
      <c r="E304" s="140" t="s">
        <v>580</v>
      </c>
      <c r="F304" s="8"/>
      <c r="G304" s="83">
        <v>150000</v>
      </c>
      <c r="H304" s="43"/>
      <c r="I304" s="83">
        <f>K304</f>
        <v>46785.599999999999</v>
      </c>
      <c r="J304" s="43"/>
      <c r="K304" s="83">
        <v>46785.599999999999</v>
      </c>
      <c r="L304" s="8"/>
      <c r="M304" s="131"/>
    </row>
    <row r="305" spans="1:14" ht="51">
      <c r="A305" s="15" t="s">
        <v>96</v>
      </c>
      <c r="B305" s="9" t="s">
        <v>376</v>
      </c>
      <c r="C305" s="57"/>
      <c r="D305" s="94" t="s">
        <v>550</v>
      </c>
      <c r="E305" s="86" t="s">
        <v>579</v>
      </c>
      <c r="G305" s="83">
        <v>300000</v>
      </c>
      <c r="H305" s="43"/>
      <c r="I305" s="83">
        <f>K305</f>
        <v>50550.48</v>
      </c>
      <c r="J305" s="43"/>
      <c r="K305" s="83">
        <v>50550.48</v>
      </c>
      <c r="L305" s="8"/>
      <c r="M305" s="131"/>
    </row>
    <row r="306" spans="1:14" ht="22.5">
      <c r="A306" s="15" t="s">
        <v>100</v>
      </c>
      <c r="B306" s="9" t="s">
        <v>576</v>
      </c>
      <c r="C306" s="57"/>
      <c r="D306" s="94" t="s">
        <v>540</v>
      </c>
      <c r="E306" s="65" t="s">
        <v>577</v>
      </c>
      <c r="F306" s="8"/>
      <c r="G306" s="83">
        <v>1600</v>
      </c>
      <c r="H306" s="43"/>
      <c r="I306" s="83">
        <v>1600</v>
      </c>
      <c r="J306" s="43"/>
      <c r="K306" s="83">
        <v>1600</v>
      </c>
      <c r="L306" s="8"/>
    </row>
    <row r="307" spans="1:14">
      <c r="A307" s="168"/>
      <c r="B307" s="169" t="s">
        <v>21</v>
      </c>
      <c r="C307" s="170"/>
      <c r="D307" s="171"/>
      <c r="E307" s="172"/>
      <c r="F307" s="173"/>
      <c r="G307" s="174">
        <f>G254+G255+G256+G257+G258+G259+G262+G263+G268+G275+G276+G277+G278+G279+G282+G283+G284+G285+G292+G293+G298+G300+G301+G302+G303+G304+G306+G299+G305</f>
        <v>28062373.830000002</v>
      </c>
      <c r="H307" s="174"/>
      <c r="I307" s="174">
        <f>I254+I255+I256+I257+I258+I259+I262+I263+I268+I275+I276+I277+I278+I279+I282+I283+I284+I285+I292+I293+I298+I300+I301+I302+I303+I304+I305+I306</f>
        <v>25565310.520000003</v>
      </c>
      <c r="J307" s="175"/>
      <c r="K307" s="174">
        <f>K254+K255+K256+K257+K258+K259+K263+K268+K275+K276+K277+K278+K279+K282+K283+K284+K285+K292+K293+K298+K299+K300+K301+K302+K303+K304+K305+K306</f>
        <v>17640207.390000004</v>
      </c>
      <c r="L307" s="173"/>
      <c r="M307" s="184">
        <v>8400100059</v>
      </c>
      <c r="N307" s="185">
        <v>13.45</v>
      </c>
    </row>
    <row r="308" spans="1:14" ht="25.5">
      <c r="A308" s="8"/>
      <c r="B308" s="63" t="s">
        <v>461</v>
      </c>
      <c r="C308" s="57"/>
      <c r="D308" s="65"/>
      <c r="E308" s="65"/>
      <c r="F308" s="8"/>
      <c r="G308" s="83">
        <f>SUM(G309:G310)</f>
        <v>3470000</v>
      </c>
      <c r="H308" s="43"/>
      <c r="I308" s="83">
        <f>SUM(I309:I310)</f>
        <v>0</v>
      </c>
      <c r="J308" s="43"/>
      <c r="K308" s="174">
        <f>SUM(K309:K310)</f>
        <v>3444169.25</v>
      </c>
      <c r="L308" s="8"/>
      <c r="M308" s="183" t="s">
        <v>601</v>
      </c>
      <c r="N308" s="2" t="s">
        <v>602</v>
      </c>
    </row>
    <row r="309" spans="1:14" ht="48">
      <c r="A309" s="15" t="s">
        <v>379</v>
      </c>
      <c r="B309" s="6" t="s">
        <v>2</v>
      </c>
      <c r="C309" s="57"/>
      <c r="D309" s="94" t="s">
        <v>540</v>
      </c>
      <c r="E309" s="65"/>
      <c r="F309" s="8"/>
      <c r="G309" s="64">
        <f>K309</f>
        <v>2665131</v>
      </c>
      <c r="H309" s="43"/>
      <c r="I309" s="64"/>
      <c r="J309" s="43"/>
      <c r="K309" s="55">
        <v>2665131</v>
      </c>
      <c r="L309" s="8"/>
    </row>
    <row r="310" spans="1:14" ht="33.75">
      <c r="A310" s="16" t="s">
        <v>196</v>
      </c>
      <c r="B310" s="9" t="s">
        <v>3</v>
      </c>
      <c r="C310" s="57"/>
      <c r="D310" s="94" t="s">
        <v>540</v>
      </c>
      <c r="E310" s="65"/>
      <c r="F310" s="8"/>
      <c r="G310" s="64">
        <v>804869</v>
      </c>
      <c r="H310" s="43"/>
      <c r="I310" s="64"/>
      <c r="J310" s="43"/>
      <c r="K310" s="64">
        <v>779038.25</v>
      </c>
      <c r="L310" s="8"/>
    </row>
    <row r="311" spans="1:14" ht="25.5">
      <c r="A311" s="8"/>
      <c r="B311" s="63" t="s">
        <v>4</v>
      </c>
      <c r="C311" s="57"/>
      <c r="D311" s="65"/>
      <c r="E311" s="65"/>
      <c r="F311" s="83">
        <f>SUM(F312:F313)</f>
        <v>3470000</v>
      </c>
      <c r="G311" s="83">
        <v>0</v>
      </c>
      <c r="H311" s="83">
        <f>SUM(H312:H313)</f>
        <v>3470000</v>
      </c>
      <c r="I311" s="83">
        <f>SUM(I312:I313)</f>
        <v>0</v>
      </c>
      <c r="J311" s="83">
        <f>SUM(J312:J313)</f>
        <v>3470000</v>
      </c>
      <c r="K311" s="8"/>
      <c r="L311" s="8"/>
      <c r="M311" s="183">
        <v>8400100062</v>
      </c>
      <c r="N311" s="2" t="s">
        <v>602</v>
      </c>
    </row>
    <row r="312" spans="1:14" ht="24">
      <c r="A312" s="15" t="s">
        <v>379</v>
      </c>
      <c r="B312" s="6" t="s">
        <v>436</v>
      </c>
      <c r="C312" s="57"/>
      <c r="D312" s="65" t="s">
        <v>540</v>
      </c>
      <c r="E312" s="65"/>
      <c r="F312" s="64">
        <f>G309</f>
        <v>2665131</v>
      </c>
      <c r="G312" s="64"/>
      <c r="H312" s="64">
        <f>F312</f>
        <v>2665131</v>
      </c>
      <c r="I312" s="64"/>
      <c r="J312" s="64">
        <f>H312</f>
        <v>2665131</v>
      </c>
      <c r="K312" s="8"/>
      <c r="L312" s="8"/>
    </row>
    <row r="313" spans="1:14">
      <c r="A313" s="16" t="s">
        <v>196</v>
      </c>
      <c r="B313" s="9" t="s">
        <v>437</v>
      </c>
      <c r="C313" s="57"/>
      <c r="D313" s="65" t="s">
        <v>540</v>
      </c>
      <c r="E313" s="65"/>
      <c r="F313" s="64">
        <f>G310</f>
        <v>804869</v>
      </c>
      <c r="G313" s="64"/>
      <c r="H313" s="64">
        <f>F313</f>
        <v>804869</v>
      </c>
      <c r="I313" s="64"/>
      <c r="J313" s="64">
        <f>H313</f>
        <v>804869</v>
      </c>
      <c r="K313" s="8"/>
      <c r="L313" s="8"/>
    </row>
    <row r="314" spans="1:14" ht="63.75">
      <c r="A314" s="8"/>
      <c r="B314" s="63" t="s">
        <v>191</v>
      </c>
      <c r="C314" s="57"/>
      <c r="D314" s="65"/>
      <c r="E314" s="65"/>
      <c r="F314" s="8"/>
      <c r="G314" s="64"/>
      <c r="H314" s="43"/>
      <c r="I314" s="64"/>
      <c r="J314" s="43"/>
      <c r="K314" s="64"/>
      <c r="L314" s="8"/>
    </row>
    <row r="315" spans="1:14" s="3" customFormat="1" ht="24">
      <c r="A315" s="18">
        <v>1</v>
      </c>
      <c r="B315" s="138" t="s">
        <v>192</v>
      </c>
      <c r="C315" s="63"/>
      <c r="D315" s="82"/>
      <c r="E315" s="82"/>
      <c r="F315" s="81"/>
      <c r="G315" s="83">
        <f>SUM(G316:G321)</f>
        <v>20000</v>
      </c>
      <c r="H315" s="84"/>
      <c r="I315" s="83">
        <f>SUM(I316:I321)</f>
        <v>0</v>
      </c>
      <c r="J315" s="84"/>
      <c r="K315" s="83">
        <f>SUM(K316:K321)</f>
        <v>0</v>
      </c>
      <c r="L315" s="81"/>
    </row>
    <row r="316" spans="1:14">
      <c r="A316" s="15" t="s">
        <v>379</v>
      </c>
      <c r="B316" s="6" t="s">
        <v>162</v>
      </c>
      <c r="C316" s="57"/>
      <c r="D316" s="94" t="str">
        <f>[1]Лист1!$D$320</f>
        <v>январь 2017</v>
      </c>
      <c r="E316" s="65"/>
      <c r="F316" s="8"/>
      <c r="G316" s="64">
        <v>0</v>
      </c>
      <c r="H316" s="43"/>
      <c r="I316" s="64"/>
      <c r="J316" s="43"/>
      <c r="K316" s="64"/>
      <c r="L316" s="8"/>
    </row>
    <row r="317" spans="1:14">
      <c r="A317" s="15" t="s">
        <v>27</v>
      </c>
      <c r="B317" s="6" t="s">
        <v>139</v>
      </c>
      <c r="C317" s="57"/>
      <c r="D317" s="94" t="str">
        <f>[1]Лист1!$D$320</f>
        <v>январь 2017</v>
      </c>
      <c r="E317" s="65"/>
      <c r="F317" s="8"/>
      <c r="G317" s="64">
        <v>3000</v>
      </c>
      <c r="H317" s="43"/>
      <c r="I317" s="64"/>
      <c r="J317" s="43"/>
      <c r="K317" s="64"/>
      <c r="L317" s="8"/>
    </row>
    <row r="318" spans="1:14">
      <c r="A318" s="15" t="s">
        <v>29</v>
      </c>
      <c r="B318" s="6" t="s">
        <v>41</v>
      </c>
      <c r="C318" s="57"/>
      <c r="D318" s="94" t="str">
        <f>[1]Лист1!$D$320</f>
        <v>январь 2017</v>
      </c>
      <c r="E318" s="65"/>
      <c r="F318" s="8"/>
      <c r="G318" s="64">
        <v>4000</v>
      </c>
      <c r="H318" s="43"/>
      <c r="I318" s="64"/>
      <c r="J318" s="43"/>
      <c r="K318" s="64"/>
      <c r="L318" s="8"/>
    </row>
    <row r="319" spans="1:14">
      <c r="A319" s="15" t="s">
        <v>31</v>
      </c>
      <c r="B319" s="6" t="s">
        <v>41</v>
      </c>
      <c r="C319" s="57"/>
      <c r="D319" s="94" t="str">
        <f>[1]Лист1!$D$320</f>
        <v>январь 2017</v>
      </c>
      <c r="E319" s="65"/>
      <c r="F319" s="8"/>
      <c r="G319" s="64">
        <v>1500</v>
      </c>
      <c r="H319" s="43"/>
      <c r="I319" s="64"/>
      <c r="J319" s="43"/>
      <c r="K319" s="64"/>
      <c r="L319" s="8"/>
    </row>
    <row r="320" spans="1:14">
      <c r="A320" s="15" t="s">
        <v>380</v>
      </c>
      <c r="B320" s="6" t="s">
        <v>72</v>
      </c>
      <c r="C320" s="57"/>
      <c r="D320" s="94" t="str">
        <f>[1]Лист1!$D$320</f>
        <v>январь 2017</v>
      </c>
      <c r="E320" s="65"/>
      <c r="F320" s="8"/>
      <c r="G320" s="64">
        <v>1500</v>
      </c>
      <c r="H320" s="43"/>
      <c r="I320" s="64"/>
      <c r="J320" s="43"/>
      <c r="K320" s="64"/>
      <c r="L320" s="8"/>
    </row>
    <row r="321" spans="1:12" ht="24.75" thickBot="1">
      <c r="A321" s="25" t="s">
        <v>381</v>
      </c>
      <c r="B321" s="4" t="s">
        <v>45</v>
      </c>
      <c r="C321" s="105"/>
      <c r="D321" s="95" t="str">
        <f>[1]Лист1!$D$320</f>
        <v>январь 2017</v>
      </c>
      <c r="E321" s="40"/>
      <c r="F321" s="39"/>
      <c r="G321" s="66">
        <v>10000</v>
      </c>
      <c r="H321" s="41"/>
      <c r="I321" s="66"/>
      <c r="J321" s="41"/>
      <c r="K321" s="66"/>
      <c r="L321" s="39"/>
    </row>
    <row r="322" spans="1:12" s="3" customFormat="1" ht="24">
      <c r="A322" s="32">
        <v>2</v>
      </c>
      <c r="B322" s="139" t="s">
        <v>193</v>
      </c>
      <c r="C322" s="106"/>
      <c r="D322" s="37"/>
      <c r="E322" s="37"/>
      <c r="F322" s="36"/>
      <c r="G322" s="68">
        <f>SUM(G323)</f>
        <v>20000</v>
      </c>
      <c r="H322" s="38"/>
      <c r="I322" s="68">
        <f>SUM(I323)</f>
        <v>20000</v>
      </c>
      <c r="J322" s="38"/>
      <c r="K322" s="68">
        <f>SUM(K323)</f>
        <v>20000</v>
      </c>
      <c r="L322" s="36"/>
    </row>
    <row r="323" spans="1:12" ht="45.75" thickBot="1">
      <c r="A323" s="44" t="s">
        <v>34</v>
      </c>
      <c r="B323" s="4" t="s">
        <v>37</v>
      </c>
      <c r="C323" s="67" t="s">
        <v>537</v>
      </c>
      <c r="D323" s="95" t="s">
        <v>538</v>
      </c>
      <c r="E323" s="67" t="s">
        <v>503</v>
      </c>
      <c r="F323" s="39"/>
      <c r="G323" s="66">
        <v>20000</v>
      </c>
      <c r="H323" s="41"/>
      <c r="I323" s="66">
        <v>20000</v>
      </c>
      <c r="J323" s="41"/>
      <c r="K323" s="66">
        <v>20000</v>
      </c>
      <c r="L323" s="39"/>
    </row>
    <row r="324" spans="1:12" s="3" customFormat="1" ht="24">
      <c r="A324" s="31">
        <v>3</v>
      </c>
      <c r="B324" s="137" t="s">
        <v>194</v>
      </c>
      <c r="C324" s="104"/>
      <c r="D324" s="123"/>
      <c r="E324" s="123"/>
      <c r="F324" s="69"/>
      <c r="G324" s="141">
        <f>SUM(G325:G330)</f>
        <v>20000</v>
      </c>
      <c r="H324" s="126"/>
      <c r="I324" s="141">
        <f>SUM(I325:I330)</f>
        <v>0</v>
      </c>
      <c r="J324" s="126"/>
      <c r="K324" s="150">
        <f>SUM(K325:K330)</f>
        <v>0</v>
      </c>
      <c r="L324" s="69"/>
    </row>
    <row r="325" spans="1:12">
      <c r="A325" s="15" t="s">
        <v>196</v>
      </c>
      <c r="B325" s="6" t="s">
        <v>162</v>
      </c>
      <c r="C325" s="57"/>
      <c r="D325" s="94" t="str">
        <f>[1]Лист1!$D$320</f>
        <v>январь 2017</v>
      </c>
      <c r="E325" s="65"/>
      <c r="F325" s="8"/>
      <c r="G325" s="64">
        <v>0</v>
      </c>
      <c r="H325" s="43"/>
      <c r="I325" s="64"/>
      <c r="J325" s="43"/>
      <c r="K325" s="64"/>
      <c r="L325" s="8"/>
    </row>
    <row r="326" spans="1:12">
      <c r="A326" s="15" t="s">
        <v>382</v>
      </c>
      <c r="B326" s="6" t="s">
        <v>139</v>
      </c>
      <c r="C326" s="57"/>
      <c r="D326" s="94" t="str">
        <f>[1]Лист1!$D$320</f>
        <v>январь 2017</v>
      </c>
      <c r="E326" s="65"/>
      <c r="F326" s="8"/>
      <c r="G326" s="64">
        <v>3000</v>
      </c>
      <c r="H326" s="43"/>
      <c r="I326" s="64"/>
      <c r="J326" s="43"/>
      <c r="K326" s="64"/>
      <c r="L326" s="8"/>
    </row>
    <row r="327" spans="1:12">
      <c r="A327" s="15" t="s">
        <v>383</v>
      </c>
      <c r="B327" s="6" t="s">
        <v>41</v>
      </c>
      <c r="C327" s="57"/>
      <c r="D327" s="94" t="str">
        <f>[1]Лист1!$D$320</f>
        <v>январь 2017</v>
      </c>
      <c r="E327" s="65"/>
      <c r="F327" s="8"/>
      <c r="G327" s="64">
        <v>4000</v>
      </c>
      <c r="H327" s="43"/>
      <c r="I327" s="64"/>
      <c r="J327" s="43"/>
      <c r="K327" s="64"/>
      <c r="L327" s="8"/>
    </row>
    <row r="328" spans="1:12">
      <c r="A328" s="15" t="s">
        <v>384</v>
      </c>
      <c r="B328" s="6" t="s">
        <v>41</v>
      </c>
      <c r="C328" s="57"/>
      <c r="D328" s="94" t="str">
        <f>[1]Лист1!$D$320</f>
        <v>январь 2017</v>
      </c>
      <c r="E328" s="65"/>
      <c r="F328" s="8"/>
      <c r="G328" s="64">
        <v>1500</v>
      </c>
      <c r="H328" s="43"/>
      <c r="I328" s="64"/>
      <c r="J328" s="43"/>
      <c r="K328" s="64"/>
      <c r="L328" s="8"/>
    </row>
    <row r="329" spans="1:12">
      <c r="A329" s="15" t="s">
        <v>385</v>
      </c>
      <c r="B329" s="6" t="s">
        <v>72</v>
      </c>
      <c r="C329" s="57"/>
      <c r="D329" s="94" t="str">
        <f>[1]Лист1!$D$320</f>
        <v>январь 2017</v>
      </c>
      <c r="E329" s="65"/>
      <c r="F329" s="8"/>
      <c r="G329" s="64">
        <v>1500</v>
      </c>
      <c r="H329" s="43"/>
      <c r="I329" s="64"/>
      <c r="J329" s="43"/>
      <c r="K329" s="64"/>
      <c r="L329" s="8"/>
    </row>
    <row r="330" spans="1:12" ht="24.75" thickBot="1">
      <c r="A330" s="25" t="s">
        <v>386</v>
      </c>
      <c r="B330" s="4" t="s">
        <v>45</v>
      </c>
      <c r="C330" s="105"/>
      <c r="D330" s="95" t="str">
        <f>[1]Лист1!$D$320</f>
        <v>январь 2017</v>
      </c>
      <c r="E330" s="40"/>
      <c r="F330" s="39"/>
      <c r="G330" s="66">
        <v>10000</v>
      </c>
      <c r="H330" s="41"/>
      <c r="I330" s="66"/>
      <c r="J330" s="41"/>
      <c r="K330" s="66"/>
      <c r="L330" s="39"/>
    </row>
    <row r="331" spans="1:12" s="3" customFormat="1" ht="24">
      <c r="A331" s="31" t="s">
        <v>6</v>
      </c>
      <c r="B331" s="137" t="s">
        <v>195</v>
      </c>
      <c r="C331" s="104"/>
      <c r="D331" s="123"/>
      <c r="E331" s="123"/>
      <c r="F331" s="69"/>
      <c r="G331" s="141">
        <f>SUM(G332:G333)</f>
        <v>3000</v>
      </c>
      <c r="H331" s="126"/>
      <c r="I331" s="141">
        <f>SUM(I332:I333)</f>
        <v>0</v>
      </c>
      <c r="J331" s="126"/>
      <c r="K331" s="150">
        <f>SUM(K332:K333)</f>
        <v>0</v>
      </c>
      <c r="L331" s="69"/>
    </row>
    <row r="332" spans="1:12">
      <c r="A332" s="15" t="s">
        <v>198</v>
      </c>
      <c r="B332" s="6" t="s">
        <v>162</v>
      </c>
      <c r="C332" s="57"/>
      <c r="D332" s="94" t="s">
        <v>538</v>
      </c>
      <c r="E332" s="65"/>
      <c r="F332" s="8"/>
      <c r="G332" s="64">
        <v>0</v>
      </c>
      <c r="H332" s="43"/>
      <c r="I332" s="64"/>
      <c r="J332" s="43"/>
      <c r="K332" s="64"/>
      <c r="L332" s="8"/>
    </row>
    <row r="333" spans="1:12" ht="13.5" thickBot="1">
      <c r="A333" s="25" t="s">
        <v>387</v>
      </c>
      <c r="B333" s="4" t="s">
        <v>41</v>
      </c>
      <c r="C333" s="105"/>
      <c r="D333" s="95" t="s">
        <v>538</v>
      </c>
      <c r="E333" s="40"/>
      <c r="F333" s="39"/>
      <c r="G333" s="66">
        <v>3000</v>
      </c>
      <c r="H333" s="41"/>
      <c r="I333" s="66"/>
      <c r="J333" s="41"/>
      <c r="K333" s="66"/>
      <c r="L333" s="39"/>
    </row>
    <row r="334" spans="1:12" s="3" customFormat="1" ht="24">
      <c r="A334" s="31" t="s">
        <v>7</v>
      </c>
      <c r="B334" s="137" t="s">
        <v>197</v>
      </c>
      <c r="C334" s="104"/>
      <c r="D334" s="123"/>
      <c r="E334" s="123"/>
      <c r="F334" s="69"/>
      <c r="G334" s="141">
        <f>SUM(G335:G336)</f>
        <v>1000</v>
      </c>
      <c r="H334" s="126"/>
      <c r="I334" s="141">
        <f>SUM(I335:I336)</f>
        <v>0</v>
      </c>
      <c r="J334" s="126"/>
      <c r="K334" s="150">
        <f>SUM(K335:K336)</f>
        <v>0</v>
      </c>
      <c r="L334" s="69"/>
    </row>
    <row r="335" spans="1:12">
      <c r="A335" s="15" t="s">
        <v>388</v>
      </c>
      <c r="B335" s="6" t="s">
        <v>162</v>
      </c>
      <c r="C335" s="57"/>
      <c r="D335" s="94" t="s">
        <v>538</v>
      </c>
      <c r="E335" s="65"/>
      <c r="F335" s="8"/>
      <c r="G335" s="64">
        <v>0</v>
      </c>
      <c r="H335" s="43"/>
      <c r="I335" s="64"/>
      <c r="J335" s="43"/>
      <c r="K335" s="64"/>
      <c r="L335" s="8"/>
    </row>
    <row r="336" spans="1:12" ht="13.5" thickBot="1">
      <c r="A336" s="25" t="s">
        <v>389</v>
      </c>
      <c r="B336" s="4" t="s">
        <v>41</v>
      </c>
      <c r="C336" s="105"/>
      <c r="D336" s="95" t="s">
        <v>538</v>
      </c>
      <c r="E336" s="40"/>
      <c r="F336" s="39"/>
      <c r="G336" s="66">
        <v>1000</v>
      </c>
      <c r="H336" s="41"/>
      <c r="I336" s="66"/>
      <c r="J336" s="41"/>
      <c r="K336" s="66"/>
      <c r="L336" s="39"/>
    </row>
    <row r="337" spans="1:12" s="3" customFormat="1" ht="24">
      <c r="A337" s="31" t="s">
        <v>8</v>
      </c>
      <c r="B337" s="137" t="s">
        <v>199</v>
      </c>
      <c r="C337" s="104"/>
      <c r="D337" s="123"/>
      <c r="E337" s="123"/>
      <c r="F337" s="69"/>
      <c r="G337" s="141">
        <f>SUM(G338:G344)</f>
        <v>62000</v>
      </c>
      <c r="H337" s="126"/>
      <c r="I337" s="141">
        <f>SUM(I338:I344)</f>
        <v>39198</v>
      </c>
      <c r="J337" s="126"/>
      <c r="K337" s="150">
        <f>SUM(K338:K344)</f>
        <v>39198</v>
      </c>
      <c r="L337" s="69"/>
    </row>
    <row r="338" spans="1:12" ht="33.75">
      <c r="A338" s="15" t="s">
        <v>390</v>
      </c>
      <c r="B338" s="6" t="s">
        <v>162</v>
      </c>
      <c r="C338" s="117" t="s">
        <v>537</v>
      </c>
      <c r="D338" s="94" t="s">
        <v>538</v>
      </c>
      <c r="E338" s="117" t="s">
        <v>504</v>
      </c>
      <c r="F338" s="8"/>
      <c r="G338" s="64">
        <v>30000</v>
      </c>
      <c r="H338" s="43"/>
      <c r="I338" s="64">
        <v>30000</v>
      </c>
      <c r="J338" s="43"/>
      <c r="K338" s="64">
        <v>30000</v>
      </c>
      <c r="L338" s="8"/>
    </row>
    <row r="339" spans="1:12">
      <c r="A339" s="15" t="s">
        <v>391</v>
      </c>
      <c r="B339" s="6" t="s">
        <v>139</v>
      </c>
      <c r="C339" s="117"/>
      <c r="D339" s="94" t="s">
        <v>538</v>
      </c>
      <c r="E339" s="65"/>
      <c r="F339" s="8"/>
      <c r="G339" s="64">
        <v>3000</v>
      </c>
      <c r="H339" s="43"/>
      <c r="I339" s="64"/>
      <c r="J339" s="43"/>
      <c r="K339" s="64"/>
      <c r="L339" s="8"/>
    </row>
    <row r="340" spans="1:12" ht="33.75">
      <c r="A340" s="15" t="s">
        <v>392</v>
      </c>
      <c r="B340" s="6" t="s">
        <v>41</v>
      </c>
      <c r="C340" s="117" t="s">
        <v>537</v>
      </c>
      <c r="D340" s="94" t="s">
        <v>538</v>
      </c>
      <c r="E340" s="117" t="s">
        <v>472</v>
      </c>
      <c r="F340" s="8"/>
      <c r="G340" s="64">
        <v>7500</v>
      </c>
      <c r="H340" s="43"/>
      <c r="I340" s="64">
        <f>K340</f>
        <v>3942</v>
      </c>
      <c r="J340" s="43"/>
      <c r="K340" s="64">
        <v>3942</v>
      </c>
      <c r="L340" s="8"/>
    </row>
    <row r="341" spans="1:12" ht="33.75">
      <c r="A341" s="15" t="s">
        <v>393</v>
      </c>
      <c r="B341" s="6" t="s">
        <v>41</v>
      </c>
      <c r="C341" s="117" t="s">
        <v>537</v>
      </c>
      <c r="D341" s="94" t="s">
        <v>538</v>
      </c>
      <c r="E341" s="117" t="s">
        <v>472</v>
      </c>
      <c r="F341" s="8"/>
      <c r="G341" s="64">
        <v>2000</v>
      </c>
      <c r="H341" s="43"/>
      <c r="I341" s="64">
        <f>K341</f>
        <v>810</v>
      </c>
      <c r="J341" s="43"/>
      <c r="K341" s="64">
        <v>810</v>
      </c>
      <c r="L341" s="8"/>
    </row>
    <row r="342" spans="1:12" ht="33.75">
      <c r="A342" s="15" t="s">
        <v>394</v>
      </c>
      <c r="B342" s="6" t="s">
        <v>41</v>
      </c>
      <c r="C342" s="117" t="s">
        <v>537</v>
      </c>
      <c r="D342" s="94" t="s">
        <v>538</v>
      </c>
      <c r="E342" s="117" t="s">
        <v>472</v>
      </c>
      <c r="F342" s="8"/>
      <c r="G342" s="64">
        <v>8000</v>
      </c>
      <c r="H342" s="43"/>
      <c r="I342" s="64">
        <f>K342</f>
        <v>4446</v>
      </c>
      <c r="J342" s="43"/>
      <c r="K342" s="64">
        <v>4446</v>
      </c>
      <c r="L342" s="8"/>
    </row>
    <row r="343" spans="1:12">
      <c r="A343" s="15" t="s">
        <v>395</v>
      </c>
      <c r="B343" s="6" t="s">
        <v>72</v>
      </c>
      <c r="C343" s="117"/>
      <c r="D343" s="94" t="s">
        <v>538</v>
      </c>
      <c r="E343" s="65"/>
      <c r="F343" s="8"/>
      <c r="G343" s="64">
        <v>1500</v>
      </c>
      <c r="H343" s="43"/>
      <c r="I343" s="64"/>
      <c r="J343" s="43"/>
      <c r="K343" s="64"/>
      <c r="L343" s="8"/>
    </row>
    <row r="344" spans="1:12" ht="24.75" thickBot="1">
      <c r="A344" s="25" t="s">
        <v>396</v>
      </c>
      <c r="B344" s="4" t="s">
        <v>45</v>
      </c>
      <c r="C344" s="67"/>
      <c r="D344" s="94" t="s">
        <v>538</v>
      </c>
      <c r="E344" s="40"/>
      <c r="F344" s="39"/>
      <c r="G344" s="66">
        <v>10000</v>
      </c>
      <c r="H344" s="41"/>
      <c r="I344" s="66"/>
      <c r="J344" s="41"/>
      <c r="K344" s="66"/>
      <c r="L344" s="39"/>
    </row>
    <row r="345" spans="1:12" s="3" customFormat="1" ht="36">
      <c r="A345" s="32" t="s">
        <v>373</v>
      </c>
      <c r="B345" s="139" t="s">
        <v>200</v>
      </c>
      <c r="C345" s="106"/>
      <c r="D345" s="37"/>
      <c r="E345" s="37"/>
      <c r="F345" s="36"/>
      <c r="G345" s="68">
        <f>SUM(G346:G347)</f>
        <v>400</v>
      </c>
      <c r="H345" s="38"/>
      <c r="I345" s="68">
        <f>SUM(I346:I347)</f>
        <v>0</v>
      </c>
      <c r="J345" s="38"/>
      <c r="K345" s="68">
        <f>SUM(K346:K347)</f>
        <v>0</v>
      </c>
      <c r="L345" s="36"/>
    </row>
    <row r="346" spans="1:12">
      <c r="A346" s="15" t="s">
        <v>43</v>
      </c>
      <c r="B346" s="6" t="s">
        <v>162</v>
      </c>
      <c r="C346" s="57"/>
      <c r="D346" s="94" t="s">
        <v>538</v>
      </c>
      <c r="E346" s="65"/>
      <c r="F346" s="8"/>
      <c r="G346" s="64">
        <v>0</v>
      </c>
      <c r="H346" s="43"/>
      <c r="I346" s="64"/>
      <c r="J346" s="43"/>
      <c r="K346" s="64"/>
      <c r="L346" s="8"/>
    </row>
    <row r="347" spans="1:12" ht="13.5" thickBot="1">
      <c r="A347" s="25" t="s">
        <v>397</v>
      </c>
      <c r="B347" s="4" t="s">
        <v>41</v>
      </c>
      <c r="C347" s="105"/>
      <c r="D347" s="95" t="s">
        <v>538</v>
      </c>
      <c r="E347" s="40"/>
      <c r="F347" s="39"/>
      <c r="G347" s="66">
        <v>400</v>
      </c>
      <c r="H347" s="41"/>
      <c r="I347" s="66"/>
      <c r="J347" s="41"/>
      <c r="K347" s="66"/>
      <c r="L347" s="39"/>
    </row>
    <row r="348" spans="1:12" s="3" customFormat="1" ht="24">
      <c r="A348" s="31" t="s">
        <v>47</v>
      </c>
      <c r="B348" s="137" t="s">
        <v>201</v>
      </c>
      <c r="C348" s="104"/>
      <c r="D348" s="123"/>
      <c r="E348" s="123"/>
      <c r="F348" s="69"/>
      <c r="G348" s="141">
        <f>SUM(G349)</f>
        <v>35000</v>
      </c>
      <c r="H348" s="126"/>
      <c r="I348" s="141">
        <f>SUM(I349)</f>
        <v>35000</v>
      </c>
      <c r="J348" s="126"/>
      <c r="K348" s="150">
        <f>SUM(K349)</f>
        <v>35000</v>
      </c>
      <c r="L348" s="69"/>
    </row>
    <row r="349" spans="1:12" ht="34.5" thickBot="1">
      <c r="A349" s="25" t="s">
        <v>209</v>
      </c>
      <c r="B349" s="4" t="s">
        <v>30</v>
      </c>
      <c r="C349" s="67" t="s">
        <v>537</v>
      </c>
      <c r="D349" s="95" t="s">
        <v>541</v>
      </c>
      <c r="E349" s="67" t="s">
        <v>505</v>
      </c>
      <c r="F349" s="39"/>
      <c r="G349" s="66">
        <v>35000</v>
      </c>
      <c r="H349" s="41"/>
      <c r="I349" s="66">
        <v>35000</v>
      </c>
      <c r="J349" s="41"/>
      <c r="K349" s="66">
        <v>35000</v>
      </c>
      <c r="L349" s="39"/>
    </row>
    <row r="350" spans="1:12" s="3" customFormat="1" ht="36">
      <c r="A350" s="32" t="s">
        <v>49</v>
      </c>
      <c r="B350" s="139" t="s">
        <v>202</v>
      </c>
      <c r="C350" s="106"/>
      <c r="D350" s="37"/>
      <c r="E350" s="37"/>
      <c r="F350" s="36"/>
      <c r="G350" s="68">
        <f>SUM(G351:G352)</f>
        <v>400</v>
      </c>
      <c r="H350" s="38"/>
      <c r="I350" s="68">
        <f>SUM(I351:I352)</f>
        <v>0</v>
      </c>
      <c r="J350" s="38"/>
      <c r="K350" s="68">
        <f>SUM(K351:K352)</f>
        <v>0</v>
      </c>
      <c r="L350" s="36"/>
    </row>
    <row r="351" spans="1:12">
      <c r="A351" s="15" t="s">
        <v>398</v>
      </c>
      <c r="B351" s="6" t="s">
        <v>162</v>
      </c>
      <c r="C351" s="57"/>
      <c r="D351" s="94" t="s">
        <v>538</v>
      </c>
      <c r="E351" s="65"/>
      <c r="F351" s="8"/>
      <c r="G351" s="64">
        <v>0</v>
      </c>
      <c r="H351" s="43"/>
      <c r="I351" s="64"/>
      <c r="J351" s="43"/>
      <c r="K351" s="64"/>
      <c r="L351" s="8"/>
    </row>
    <row r="352" spans="1:12" ht="13.5" thickBot="1">
      <c r="A352" s="25" t="s">
        <v>399</v>
      </c>
      <c r="B352" s="4" t="s">
        <v>41</v>
      </c>
      <c r="C352" s="105"/>
      <c r="D352" s="95" t="s">
        <v>538</v>
      </c>
      <c r="E352" s="40"/>
      <c r="F352" s="39"/>
      <c r="G352" s="66">
        <v>400</v>
      </c>
      <c r="H352" s="41"/>
      <c r="I352" s="66"/>
      <c r="J352" s="41"/>
      <c r="K352" s="66"/>
      <c r="L352" s="39"/>
    </row>
    <row r="353" spans="1:12" s="3" customFormat="1" ht="24">
      <c r="A353" s="35" t="s">
        <v>52</v>
      </c>
      <c r="B353" s="139" t="s">
        <v>204</v>
      </c>
      <c r="C353" s="106"/>
      <c r="D353" s="37"/>
      <c r="E353" s="37"/>
      <c r="F353" s="36"/>
      <c r="G353" s="68">
        <f>SUM(G354)</f>
        <v>35000</v>
      </c>
      <c r="H353" s="38"/>
      <c r="I353" s="68">
        <f>SUM(I354)</f>
        <v>35000</v>
      </c>
      <c r="J353" s="38"/>
      <c r="K353" s="68">
        <f>SUM(K354)</f>
        <v>35000</v>
      </c>
      <c r="L353" s="36"/>
    </row>
    <row r="354" spans="1:12" ht="34.5" thickBot="1">
      <c r="A354" s="25" t="s">
        <v>212</v>
      </c>
      <c r="B354" s="4" t="s">
        <v>30</v>
      </c>
      <c r="C354" s="67" t="s">
        <v>537</v>
      </c>
      <c r="D354" s="95" t="s">
        <v>543</v>
      </c>
      <c r="E354" s="67" t="s">
        <v>506</v>
      </c>
      <c r="F354" s="39"/>
      <c r="G354" s="66">
        <v>35000</v>
      </c>
      <c r="H354" s="41"/>
      <c r="I354" s="66">
        <v>35000</v>
      </c>
      <c r="J354" s="41"/>
      <c r="K354" s="66">
        <v>35000</v>
      </c>
      <c r="L354" s="39"/>
    </row>
    <row r="355" spans="1:12" s="3" customFormat="1" ht="36">
      <c r="A355" s="34" t="s">
        <v>55</v>
      </c>
      <c r="B355" s="137" t="s">
        <v>205</v>
      </c>
      <c r="C355" s="104"/>
      <c r="D355" s="123"/>
      <c r="E355" s="123"/>
      <c r="F355" s="69"/>
      <c r="G355" s="141">
        <f>SUM(G356:G359)</f>
        <v>3900</v>
      </c>
      <c r="H355" s="126"/>
      <c r="I355" s="141">
        <f>SUM(I356:I359)</f>
        <v>0</v>
      </c>
      <c r="J355" s="126"/>
      <c r="K355" s="150">
        <f>SUM(K356:K359)</f>
        <v>0</v>
      </c>
      <c r="L355" s="69"/>
    </row>
    <row r="356" spans="1:12">
      <c r="A356" s="15" t="s">
        <v>400</v>
      </c>
      <c r="B356" s="6" t="s">
        <v>162</v>
      </c>
      <c r="C356" s="57"/>
      <c r="D356" s="94" t="s">
        <v>538</v>
      </c>
      <c r="E356" s="65"/>
      <c r="F356" s="8"/>
      <c r="G356" s="64">
        <v>0</v>
      </c>
      <c r="H356" s="43"/>
      <c r="I356" s="64"/>
      <c r="J356" s="43"/>
      <c r="K356" s="64"/>
      <c r="L356" s="8"/>
    </row>
    <row r="357" spans="1:12">
      <c r="A357" s="15" t="s">
        <v>401</v>
      </c>
      <c r="B357" s="6" t="s">
        <v>41</v>
      </c>
      <c r="C357" s="57"/>
      <c r="D357" s="94" t="s">
        <v>538</v>
      </c>
      <c r="E357" s="65"/>
      <c r="F357" s="8"/>
      <c r="G357" s="64">
        <v>400</v>
      </c>
      <c r="H357" s="43"/>
      <c r="I357" s="64"/>
      <c r="J357" s="43"/>
      <c r="K357" s="64"/>
      <c r="L357" s="8"/>
    </row>
    <row r="358" spans="1:12">
      <c r="A358" s="15" t="s">
        <v>402</v>
      </c>
      <c r="B358" s="6" t="s">
        <v>41</v>
      </c>
      <c r="C358" s="57"/>
      <c r="D358" s="94" t="s">
        <v>538</v>
      </c>
      <c r="E358" s="65"/>
      <c r="F358" s="8"/>
      <c r="G358" s="64">
        <v>1500</v>
      </c>
      <c r="H358" s="43"/>
      <c r="I358" s="64"/>
      <c r="J358" s="43"/>
      <c r="K358" s="64"/>
      <c r="L358" s="8"/>
    </row>
    <row r="359" spans="1:12" ht="13.5" thickBot="1">
      <c r="A359" s="25" t="s">
        <v>403</v>
      </c>
      <c r="B359" s="4" t="s">
        <v>41</v>
      </c>
      <c r="C359" s="105"/>
      <c r="D359" s="94" t="s">
        <v>538</v>
      </c>
      <c r="E359" s="40"/>
      <c r="F359" s="39"/>
      <c r="G359" s="66">
        <v>2000</v>
      </c>
      <c r="H359" s="41"/>
      <c r="I359" s="66"/>
      <c r="J359" s="41"/>
      <c r="K359" s="66"/>
      <c r="L359" s="39"/>
    </row>
    <row r="360" spans="1:12" s="3" customFormat="1">
      <c r="A360" s="45">
        <v>12</v>
      </c>
      <c r="B360" s="139" t="s">
        <v>206</v>
      </c>
      <c r="C360" s="106"/>
      <c r="D360" s="37"/>
      <c r="E360" s="37"/>
      <c r="F360" s="36"/>
      <c r="G360" s="68">
        <f>SUM(G361:G362)</f>
        <v>66000</v>
      </c>
      <c r="H360" s="38"/>
      <c r="I360" s="68">
        <f>SUM(I361:I362)</f>
        <v>32400</v>
      </c>
      <c r="J360" s="38"/>
      <c r="K360" s="68">
        <f>SUM(K361:K362)</f>
        <v>32400</v>
      </c>
      <c r="L360" s="36"/>
    </row>
    <row r="361" spans="1:12">
      <c r="A361" s="15" t="s">
        <v>404</v>
      </c>
      <c r="B361" s="6" t="s">
        <v>37</v>
      </c>
      <c r="C361" s="117"/>
      <c r="D361" s="94" t="s">
        <v>543</v>
      </c>
      <c r="F361" s="8"/>
      <c r="G361" s="64">
        <v>30000</v>
      </c>
      <c r="H361" s="43"/>
      <c r="I361" s="64"/>
      <c r="J361" s="43"/>
      <c r="K361" s="64"/>
      <c r="L361" s="8"/>
    </row>
    <row r="362" spans="1:12" ht="34.5" thickBot="1">
      <c r="A362" s="25" t="s">
        <v>405</v>
      </c>
      <c r="B362" s="4" t="s">
        <v>207</v>
      </c>
      <c r="C362" s="67" t="s">
        <v>537</v>
      </c>
      <c r="D362" s="95" t="s">
        <v>543</v>
      </c>
      <c r="E362" s="67" t="s">
        <v>507</v>
      </c>
      <c r="F362" s="39"/>
      <c r="G362" s="66">
        <v>36000</v>
      </c>
      <c r="H362" s="41"/>
      <c r="I362" s="66">
        <v>32400</v>
      </c>
      <c r="J362" s="41"/>
      <c r="K362" s="66">
        <v>32400</v>
      </c>
      <c r="L362" s="39"/>
    </row>
    <row r="363" spans="1:12" s="3" customFormat="1" ht="24">
      <c r="A363" s="31" t="s">
        <v>60</v>
      </c>
      <c r="B363" s="137" t="s">
        <v>208</v>
      </c>
      <c r="C363" s="104"/>
      <c r="D363" s="123"/>
      <c r="E363" s="123"/>
      <c r="F363" s="69"/>
      <c r="G363" s="141">
        <f>SUM(G364)</f>
        <v>1000</v>
      </c>
      <c r="H363" s="126"/>
      <c r="I363" s="141">
        <f>SUM(I364)</f>
        <v>0</v>
      </c>
      <c r="J363" s="126"/>
      <c r="K363" s="150">
        <f>SUM(K364)</f>
        <v>0</v>
      </c>
      <c r="L363" s="69"/>
    </row>
    <row r="364" spans="1:12" ht="13.5" thickBot="1">
      <c r="A364" s="25" t="s">
        <v>406</v>
      </c>
      <c r="B364" s="4" t="s">
        <v>41</v>
      </c>
      <c r="C364" s="105"/>
      <c r="D364" s="95" t="s">
        <v>538</v>
      </c>
      <c r="E364" s="40"/>
      <c r="F364" s="39"/>
      <c r="G364" s="66">
        <v>1000</v>
      </c>
      <c r="H364" s="41"/>
      <c r="I364" s="66"/>
      <c r="J364" s="41"/>
      <c r="K364" s="66"/>
      <c r="L364" s="39"/>
    </row>
    <row r="365" spans="1:12" s="3" customFormat="1" ht="24">
      <c r="A365" s="31" t="s">
        <v>61</v>
      </c>
      <c r="B365" s="137" t="s">
        <v>197</v>
      </c>
      <c r="C365" s="104"/>
      <c r="D365" s="123"/>
      <c r="E365" s="123"/>
      <c r="F365" s="69"/>
      <c r="G365" s="141">
        <f>SUM(G366:G367)</f>
        <v>4000</v>
      </c>
      <c r="H365" s="126"/>
      <c r="I365" s="141">
        <f>SUM(I366:I367)</f>
        <v>0</v>
      </c>
      <c r="J365" s="126"/>
      <c r="K365" s="150">
        <f>SUM(K366:K367)</f>
        <v>0</v>
      </c>
      <c r="L365" s="69"/>
    </row>
    <row r="366" spans="1:12">
      <c r="A366" s="15" t="s">
        <v>407</v>
      </c>
      <c r="B366" s="6" t="s">
        <v>162</v>
      </c>
      <c r="C366" s="57"/>
      <c r="D366" s="94" t="s">
        <v>538</v>
      </c>
      <c r="E366" s="65"/>
      <c r="F366" s="8"/>
      <c r="G366" s="64">
        <v>3000</v>
      </c>
      <c r="H366" s="43"/>
      <c r="I366" s="64"/>
      <c r="J366" s="43"/>
      <c r="K366" s="64"/>
      <c r="L366" s="8"/>
    </row>
    <row r="367" spans="1:12" ht="13.5" thickBot="1">
      <c r="A367" s="25" t="s">
        <v>408</v>
      </c>
      <c r="B367" s="4" t="s">
        <v>41</v>
      </c>
      <c r="C367" s="105"/>
      <c r="D367" s="125" t="s">
        <v>538</v>
      </c>
      <c r="E367" s="40"/>
      <c r="F367" s="39"/>
      <c r="G367" s="66">
        <v>1000</v>
      </c>
      <c r="H367" s="41"/>
      <c r="I367" s="66"/>
      <c r="J367" s="41"/>
      <c r="K367" s="66"/>
      <c r="L367" s="39"/>
    </row>
    <row r="368" spans="1:12" s="3" customFormat="1" ht="24">
      <c r="A368" s="32" t="s">
        <v>63</v>
      </c>
      <c r="B368" s="139" t="s">
        <v>210</v>
      </c>
      <c r="C368" s="106"/>
      <c r="D368" s="37"/>
      <c r="E368" s="37"/>
      <c r="F368" s="36"/>
      <c r="G368" s="68">
        <f>SUM(G369)</f>
        <v>98000</v>
      </c>
      <c r="H368" s="38"/>
      <c r="I368" s="68">
        <f>SUM(I369)</f>
        <v>0</v>
      </c>
      <c r="J368" s="38"/>
      <c r="K368" s="68">
        <f>SUM(K369)</f>
        <v>0</v>
      </c>
      <c r="L368" s="36"/>
    </row>
    <row r="369" spans="1:12" ht="13.5" thickBot="1">
      <c r="A369" s="46" t="s">
        <v>64</v>
      </c>
      <c r="B369" s="4" t="s">
        <v>409</v>
      </c>
      <c r="C369" s="105"/>
      <c r="D369" s="95" t="s">
        <v>541</v>
      </c>
      <c r="E369" s="40"/>
      <c r="F369" s="39"/>
      <c r="G369" s="66">
        <v>98000</v>
      </c>
      <c r="H369" s="41"/>
      <c r="I369" s="66"/>
      <c r="J369" s="41"/>
      <c r="K369" s="66"/>
      <c r="L369" s="39"/>
    </row>
    <row r="370" spans="1:12" s="3" customFormat="1" ht="24">
      <c r="A370" s="31" t="s">
        <v>65</v>
      </c>
      <c r="B370" s="137" t="s">
        <v>211</v>
      </c>
      <c r="C370" s="104"/>
      <c r="D370" s="123"/>
      <c r="E370" s="123"/>
      <c r="F370" s="69"/>
      <c r="G370" s="141">
        <f>SUM(G371:G372)</f>
        <v>7000</v>
      </c>
      <c r="H370" s="126"/>
      <c r="I370" s="141">
        <f>SUM(I371:I372)</f>
        <v>0</v>
      </c>
      <c r="J370" s="126"/>
      <c r="K370" s="150">
        <f ca="1">SUM(K370:K372)</f>
        <v>0</v>
      </c>
      <c r="L370" s="69"/>
    </row>
    <row r="371" spans="1:12">
      <c r="A371" s="15" t="s">
        <v>257</v>
      </c>
      <c r="B371" s="6" t="s">
        <v>41</v>
      </c>
      <c r="C371" s="57"/>
      <c r="D371" s="94" t="s">
        <v>538</v>
      </c>
      <c r="E371" s="65"/>
      <c r="F371" s="8"/>
      <c r="G371" s="64">
        <v>2000</v>
      </c>
      <c r="H371" s="43"/>
      <c r="I371" s="64"/>
      <c r="J371" s="43"/>
      <c r="K371" s="64"/>
      <c r="L371" s="8"/>
    </row>
    <row r="372" spans="1:12" ht="13.5" thickBot="1">
      <c r="A372" s="25" t="s">
        <v>410</v>
      </c>
      <c r="B372" s="4" t="s">
        <v>162</v>
      </c>
      <c r="C372" s="105"/>
      <c r="D372" s="95" t="s">
        <v>538</v>
      </c>
      <c r="E372" s="40"/>
      <c r="F372" s="39"/>
      <c r="G372" s="66">
        <v>5000</v>
      </c>
      <c r="H372" s="41"/>
      <c r="I372" s="66"/>
      <c r="J372" s="41"/>
      <c r="K372" s="66"/>
      <c r="L372" s="39"/>
    </row>
    <row r="373" spans="1:12" s="3" customFormat="1" ht="24">
      <c r="A373" s="31" t="s">
        <v>258</v>
      </c>
      <c r="B373" s="137" t="s">
        <v>213</v>
      </c>
      <c r="C373" s="104"/>
      <c r="D373" s="123"/>
      <c r="E373" s="123"/>
      <c r="F373" s="69"/>
      <c r="G373" s="141">
        <f>SUM(G374:G379)</f>
        <v>41000</v>
      </c>
      <c r="H373" s="126"/>
      <c r="I373" s="141">
        <f>SUM(I374:I379)</f>
        <v>19001</v>
      </c>
      <c r="J373" s="126"/>
      <c r="K373" s="150">
        <f>SUM(K374:K379)</f>
        <v>19001</v>
      </c>
      <c r="L373" s="69"/>
    </row>
    <row r="374" spans="1:12" ht="22.5">
      <c r="A374" s="15" t="s">
        <v>66</v>
      </c>
      <c r="B374" s="6" t="s">
        <v>162</v>
      </c>
      <c r="C374" s="117" t="s">
        <v>537</v>
      </c>
      <c r="D374" s="94" t="s">
        <v>538</v>
      </c>
      <c r="E374" s="117" t="s">
        <v>523</v>
      </c>
      <c r="F374" s="8"/>
      <c r="G374" s="64">
        <v>21000</v>
      </c>
      <c r="H374" s="43"/>
      <c r="I374" s="64">
        <v>17681</v>
      </c>
      <c r="J374" s="43"/>
      <c r="K374" s="64">
        <v>17681</v>
      </c>
      <c r="L374" s="8"/>
    </row>
    <row r="375" spans="1:12">
      <c r="A375" s="15" t="s">
        <v>67</v>
      </c>
      <c r="B375" s="6" t="s">
        <v>139</v>
      </c>
      <c r="C375" s="57"/>
      <c r="D375" s="65"/>
      <c r="E375" s="65"/>
      <c r="F375" s="8"/>
      <c r="G375" s="64">
        <v>3000</v>
      </c>
      <c r="H375" s="43"/>
      <c r="I375" s="64"/>
      <c r="J375" s="43"/>
      <c r="K375" s="64"/>
      <c r="L375" s="8"/>
    </row>
    <row r="376" spans="1:12">
      <c r="A376" s="15" t="s">
        <v>68</v>
      </c>
      <c r="B376" s="6" t="s">
        <v>41</v>
      </c>
      <c r="C376" s="57"/>
      <c r="D376" s="65"/>
      <c r="E376" s="65"/>
      <c r="F376" s="8"/>
      <c r="G376" s="64">
        <v>4000</v>
      </c>
      <c r="H376" s="43"/>
      <c r="I376" s="64"/>
      <c r="J376" s="43"/>
      <c r="K376" s="64"/>
      <c r="L376" s="8"/>
    </row>
    <row r="377" spans="1:12">
      <c r="A377" s="15" t="s">
        <v>69</v>
      </c>
      <c r="B377" s="6" t="s">
        <v>41</v>
      </c>
      <c r="C377" s="57"/>
      <c r="D377" s="65"/>
      <c r="E377" s="65"/>
      <c r="F377" s="8"/>
      <c r="G377" s="64">
        <v>1500</v>
      </c>
      <c r="H377" s="43"/>
      <c r="I377" s="64"/>
      <c r="J377" s="43"/>
      <c r="K377" s="64"/>
      <c r="L377" s="8"/>
    </row>
    <row r="378" spans="1:12" ht="45">
      <c r="A378" s="15" t="s">
        <v>71</v>
      </c>
      <c r="B378" s="6" t="s">
        <v>72</v>
      </c>
      <c r="C378" s="117" t="s">
        <v>537</v>
      </c>
      <c r="D378" s="94" t="s">
        <v>538</v>
      </c>
      <c r="E378" s="117" t="s">
        <v>475</v>
      </c>
      <c r="F378" s="8"/>
      <c r="G378" s="64">
        <v>1500</v>
      </c>
      <c r="H378" s="43"/>
      <c r="I378" s="64">
        <f>K378</f>
        <v>1320</v>
      </c>
      <c r="J378" s="43"/>
      <c r="K378" s="64">
        <v>1320</v>
      </c>
      <c r="L378" s="8"/>
    </row>
    <row r="379" spans="1:12" ht="24.75" thickBot="1">
      <c r="A379" s="25" t="s">
        <v>73</v>
      </c>
      <c r="B379" s="4" t="s">
        <v>45</v>
      </c>
      <c r="C379" s="67"/>
      <c r="D379" s="95" t="s">
        <v>538</v>
      </c>
      <c r="E379" s="40"/>
      <c r="F379" s="39"/>
      <c r="G379" s="66">
        <v>10000</v>
      </c>
      <c r="H379" s="41"/>
      <c r="I379" s="66"/>
      <c r="J379" s="41"/>
      <c r="K379" s="66"/>
      <c r="L379" s="39"/>
    </row>
    <row r="380" spans="1:12" s="3" customFormat="1">
      <c r="A380" s="31" t="s">
        <v>375</v>
      </c>
      <c r="B380" s="137" t="s">
        <v>214</v>
      </c>
      <c r="C380" s="104"/>
      <c r="D380" s="123"/>
      <c r="E380" s="123"/>
      <c r="F380" s="69"/>
      <c r="G380" s="141">
        <f>SUM(G381:G382)</f>
        <v>9500</v>
      </c>
      <c r="H380" s="126"/>
      <c r="I380" s="141">
        <f>SUM(I381:I382)</f>
        <v>8653</v>
      </c>
      <c r="J380" s="126"/>
      <c r="K380" s="150">
        <f>SUM(K381:K382)</f>
        <v>8653</v>
      </c>
      <c r="L380" s="69"/>
    </row>
    <row r="381" spans="1:12">
      <c r="A381" s="15" t="s">
        <v>75</v>
      </c>
      <c r="B381" s="6" t="s">
        <v>41</v>
      </c>
      <c r="C381" s="117"/>
      <c r="D381" s="94" t="s">
        <v>538</v>
      </c>
      <c r="E381" s="65"/>
      <c r="F381" s="8"/>
      <c r="G381" s="64">
        <v>500</v>
      </c>
      <c r="H381" s="43"/>
      <c r="I381" s="64"/>
      <c r="J381" s="43"/>
      <c r="K381" s="64"/>
      <c r="L381" s="8"/>
    </row>
    <row r="382" spans="1:12" ht="23.25" thickBot="1">
      <c r="A382" s="25" t="s">
        <v>261</v>
      </c>
      <c r="B382" s="4" t="s">
        <v>162</v>
      </c>
      <c r="C382" s="67" t="s">
        <v>537</v>
      </c>
      <c r="D382" s="94" t="s">
        <v>538</v>
      </c>
      <c r="E382" s="67" t="s">
        <v>522</v>
      </c>
      <c r="F382" s="39"/>
      <c r="G382" s="66">
        <v>9000</v>
      </c>
      <c r="H382" s="41"/>
      <c r="I382" s="66">
        <v>8653</v>
      </c>
      <c r="J382" s="41"/>
      <c r="K382" s="66">
        <v>8653</v>
      </c>
      <c r="L382" s="39"/>
    </row>
    <row r="383" spans="1:12" s="3" customFormat="1" ht="24">
      <c r="A383" s="32" t="s">
        <v>135</v>
      </c>
      <c r="B383" s="139" t="s">
        <v>215</v>
      </c>
      <c r="C383" s="106"/>
      <c r="D383" s="37"/>
      <c r="E383" s="37"/>
      <c r="F383" s="36"/>
      <c r="G383" s="68">
        <f>SUM(G384)</f>
        <v>150000</v>
      </c>
      <c r="H383" s="38"/>
      <c r="I383" s="68">
        <f>SUM(I384)</f>
        <v>149720</v>
      </c>
      <c r="J383" s="38"/>
      <c r="K383" s="68">
        <f>SUM(K384)</f>
        <v>149720</v>
      </c>
      <c r="L383" s="36"/>
    </row>
    <row r="384" spans="1:12" ht="34.5" thickBot="1">
      <c r="A384" s="46" t="s">
        <v>137</v>
      </c>
      <c r="B384" s="4" t="s">
        <v>411</v>
      </c>
      <c r="C384" s="67" t="s">
        <v>537</v>
      </c>
      <c r="D384" s="95" t="s">
        <v>544</v>
      </c>
      <c r="E384" s="67" t="s">
        <v>509</v>
      </c>
      <c r="F384" s="39"/>
      <c r="G384" s="66">
        <v>150000</v>
      </c>
      <c r="H384" s="41"/>
      <c r="I384" s="66">
        <v>149720</v>
      </c>
      <c r="J384" s="41"/>
      <c r="K384" s="66">
        <v>149720</v>
      </c>
      <c r="L384" s="39"/>
    </row>
    <row r="385" spans="1:12" s="3" customFormat="1">
      <c r="A385" s="31" t="s">
        <v>377</v>
      </c>
      <c r="B385" s="137" t="s">
        <v>216</v>
      </c>
      <c r="C385" s="104"/>
      <c r="D385" s="99" t="s">
        <v>538</v>
      </c>
      <c r="E385" s="123"/>
      <c r="F385" s="69"/>
      <c r="G385" s="141">
        <f>SUM(G386:G387)</f>
        <v>4600</v>
      </c>
      <c r="H385" s="126"/>
      <c r="I385" s="141">
        <f>SUM(I386:I387)</f>
        <v>0</v>
      </c>
      <c r="J385" s="126"/>
      <c r="K385" s="150">
        <f>SUM(K386:K387)</f>
        <v>0</v>
      </c>
      <c r="L385" s="69"/>
    </row>
    <row r="386" spans="1:12">
      <c r="A386" s="15" t="s">
        <v>270</v>
      </c>
      <c r="B386" s="6" t="s">
        <v>41</v>
      </c>
      <c r="C386" s="57"/>
      <c r="D386" s="118" t="s">
        <v>538</v>
      </c>
      <c r="E386" s="65"/>
      <c r="F386" s="8"/>
      <c r="G386" s="64">
        <v>1600</v>
      </c>
      <c r="H386" s="43"/>
      <c r="I386" s="64"/>
      <c r="J386" s="43"/>
      <c r="K386" s="64"/>
      <c r="L386" s="8"/>
    </row>
    <row r="387" spans="1:12" ht="13.5" thickBot="1">
      <c r="A387" s="25" t="s">
        <v>271</v>
      </c>
      <c r="B387" s="4" t="s">
        <v>162</v>
      </c>
      <c r="C387" s="105"/>
      <c r="D387" s="125" t="s">
        <v>538</v>
      </c>
      <c r="E387" s="40"/>
      <c r="F387" s="39"/>
      <c r="G387" s="66">
        <v>3000</v>
      </c>
      <c r="H387" s="41"/>
      <c r="I387" s="66"/>
      <c r="J387" s="41"/>
      <c r="K387" s="66"/>
      <c r="L387" s="39"/>
    </row>
    <row r="388" spans="1:12" s="3" customFormat="1" ht="36">
      <c r="A388" s="34" t="s">
        <v>77</v>
      </c>
      <c r="B388" s="137" t="s">
        <v>441</v>
      </c>
      <c r="C388" s="104"/>
      <c r="D388" s="123"/>
      <c r="E388" s="123"/>
      <c r="F388" s="69"/>
      <c r="G388" s="141">
        <f>SUM(G389:G391)</f>
        <v>11500</v>
      </c>
      <c r="H388" s="126"/>
      <c r="I388" s="141">
        <f>SUM(I389:I391)</f>
        <v>10057.61</v>
      </c>
      <c r="J388" s="126"/>
      <c r="K388" s="150">
        <f>SUM(K389:K391)</f>
        <v>10057.61</v>
      </c>
      <c r="L388" s="69"/>
    </row>
    <row r="389" spans="1:12" ht="45">
      <c r="A389" s="15" t="s">
        <v>78</v>
      </c>
      <c r="B389" s="6" t="s">
        <v>162</v>
      </c>
      <c r="C389" s="117" t="s">
        <v>537</v>
      </c>
      <c r="D389" s="94" t="s">
        <v>538</v>
      </c>
      <c r="E389" s="117" t="s">
        <v>513</v>
      </c>
      <c r="F389" s="8"/>
      <c r="G389" s="64">
        <v>9000</v>
      </c>
      <c r="H389" s="43"/>
      <c r="I389" s="64">
        <f>K389</f>
        <v>8922</v>
      </c>
      <c r="J389" s="43"/>
      <c r="K389" s="64">
        <v>8922</v>
      </c>
      <c r="L389" s="8"/>
    </row>
    <row r="390" spans="1:12" ht="33.75">
      <c r="A390" s="15" t="s">
        <v>79</v>
      </c>
      <c r="B390" s="6" t="s">
        <v>41</v>
      </c>
      <c r="C390" s="117" t="s">
        <v>537</v>
      </c>
      <c r="D390" s="94" t="s">
        <v>538</v>
      </c>
      <c r="E390" s="117" t="s">
        <v>514</v>
      </c>
      <c r="F390" s="8"/>
      <c r="G390" s="64">
        <v>2000</v>
      </c>
      <c r="H390" s="43"/>
      <c r="I390" s="64">
        <f>K390</f>
        <v>775.62</v>
      </c>
      <c r="J390" s="43"/>
      <c r="K390" s="64">
        <v>775.62</v>
      </c>
      <c r="L390" s="8"/>
    </row>
    <row r="391" spans="1:12" ht="23.25" thickBot="1">
      <c r="A391" s="25" t="s">
        <v>273</v>
      </c>
      <c r="B391" s="4" t="s">
        <v>41</v>
      </c>
      <c r="C391" s="67" t="s">
        <v>537</v>
      </c>
      <c r="D391" s="95" t="s">
        <v>538</v>
      </c>
      <c r="E391" s="67" t="s">
        <v>524</v>
      </c>
      <c r="F391" s="39"/>
      <c r="G391" s="66">
        <v>500</v>
      </c>
      <c r="H391" s="41"/>
      <c r="I391" s="66">
        <v>359.99</v>
      </c>
      <c r="J391" s="41"/>
      <c r="K391" s="66">
        <v>359.99</v>
      </c>
      <c r="L391" s="39"/>
    </row>
    <row r="392" spans="1:12" s="3" customFormat="1" ht="24">
      <c r="A392" s="31" t="s">
        <v>81</v>
      </c>
      <c r="B392" s="137" t="s">
        <v>412</v>
      </c>
      <c r="C392" s="104"/>
      <c r="D392" s="123"/>
      <c r="E392" s="123"/>
      <c r="F392" s="69"/>
      <c r="G392" s="141">
        <f>SUM(G393:G395)</f>
        <v>128000</v>
      </c>
      <c r="H392" s="126"/>
      <c r="I392" s="141">
        <f>SUM(I393:I395)</f>
        <v>100340</v>
      </c>
      <c r="J392" s="126"/>
      <c r="K392" s="150">
        <f>SUM(K393:K395)</f>
        <v>100340</v>
      </c>
      <c r="L392" s="69"/>
    </row>
    <row r="393" spans="1:12" ht="33.75">
      <c r="A393" s="15" t="s">
        <v>413</v>
      </c>
      <c r="B393" s="6" t="s">
        <v>281</v>
      </c>
      <c r="C393" s="93" t="s">
        <v>544</v>
      </c>
      <c r="D393" s="94" t="s">
        <v>544</v>
      </c>
      <c r="E393" s="117" t="s">
        <v>510</v>
      </c>
      <c r="F393" s="8"/>
      <c r="G393" s="64">
        <v>100000</v>
      </c>
      <c r="H393" s="43"/>
      <c r="I393" s="64">
        <v>97700</v>
      </c>
      <c r="J393" s="43"/>
      <c r="K393" s="64">
        <v>97700</v>
      </c>
      <c r="L393" s="8"/>
    </row>
    <row r="394" spans="1:12" ht="45">
      <c r="A394" s="15" t="s">
        <v>275</v>
      </c>
      <c r="B394" s="6" t="s">
        <v>217</v>
      </c>
      <c r="C394" s="117" t="s">
        <v>537</v>
      </c>
      <c r="D394" s="94" t="s">
        <v>538</v>
      </c>
      <c r="E394" s="117" t="s">
        <v>475</v>
      </c>
      <c r="F394" s="8"/>
      <c r="G394" s="64">
        <v>3000</v>
      </c>
      <c r="H394" s="43"/>
      <c r="I394" s="64">
        <v>2640</v>
      </c>
      <c r="J394" s="43"/>
      <c r="K394" s="64">
        <v>2640</v>
      </c>
      <c r="L394" s="86" t="s">
        <v>511</v>
      </c>
    </row>
    <row r="395" spans="1:12" ht="24.75" thickBot="1">
      <c r="A395" s="25" t="s">
        <v>414</v>
      </c>
      <c r="B395" s="4" t="s">
        <v>45</v>
      </c>
      <c r="C395" s="101" t="s">
        <v>541</v>
      </c>
      <c r="D395" s="95" t="s">
        <v>538</v>
      </c>
      <c r="E395" s="67"/>
      <c r="F395" s="39"/>
      <c r="G395" s="66">
        <v>25000</v>
      </c>
      <c r="H395" s="41"/>
      <c r="I395" s="66">
        <f>K395</f>
        <v>0</v>
      </c>
      <c r="J395" s="41"/>
      <c r="K395" s="66"/>
      <c r="L395" s="39"/>
    </row>
    <row r="396" spans="1:12" s="3" customFormat="1" ht="24">
      <c r="A396" s="34" t="s">
        <v>276</v>
      </c>
      <c r="B396" s="137" t="s">
        <v>218</v>
      </c>
      <c r="C396" s="104"/>
      <c r="D396" s="123"/>
      <c r="E396" s="123"/>
      <c r="F396" s="69"/>
      <c r="G396" s="141">
        <f>SUM(G397)</f>
        <v>98000</v>
      </c>
      <c r="H396" s="126"/>
      <c r="I396" s="141">
        <f>SUM(I397)</f>
        <v>0</v>
      </c>
      <c r="J396" s="126"/>
      <c r="K396" s="150">
        <f>SUM(K397)</f>
        <v>0</v>
      </c>
      <c r="L396" s="69"/>
    </row>
    <row r="397" spans="1:12" ht="13.5" thickBot="1">
      <c r="A397" s="25" t="s">
        <v>83</v>
      </c>
      <c r="B397" s="4" t="s">
        <v>409</v>
      </c>
      <c r="C397" s="105"/>
      <c r="D397" s="95" t="s">
        <v>546</v>
      </c>
      <c r="E397" s="40"/>
      <c r="F397" s="39"/>
      <c r="G397" s="66">
        <v>98000</v>
      </c>
      <c r="H397" s="41"/>
      <c r="I397" s="66"/>
      <c r="J397" s="41"/>
      <c r="K397" s="66"/>
      <c r="L397" s="39"/>
    </row>
    <row r="398" spans="1:12" s="3" customFormat="1" ht="24">
      <c r="A398" s="34" t="s">
        <v>378</v>
      </c>
      <c r="B398" s="137" t="s">
        <v>219</v>
      </c>
      <c r="C398" s="104"/>
      <c r="D398" s="123"/>
      <c r="E398" s="123"/>
      <c r="F398" s="69"/>
      <c r="G398" s="141">
        <f>SUM(G399:G400)</f>
        <v>11000</v>
      </c>
      <c r="H398" s="126"/>
      <c r="I398" s="141">
        <f>SUM(I399:I400)</f>
        <v>9766.5</v>
      </c>
      <c r="J398" s="126"/>
      <c r="K398" s="150">
        <f>SUM(K399:K400)</f>
        <v>9766.5</v>
      </c>
      <c r="L398" s="69"/>
    </row>
    <row r="399" spans="1:12" ht="33.75">
      <c r="A399" s="15" t="s">
        <v>84</v>
      </c>
      <c r="B399" s="6" t="s">
        <v>41</v>
      </c>
      <c r="C399" s="117" t="s">
        <v>537</v>
      </c>
      <c r="D399" s="94" t="s">
        <v>538</v>
      </c>
      <c r="E399" s="117" t="s">
        <v>514</v>
      </c>
      <c r="F399" s="8"/>
      <c r="G399" s="64">
        <v>2000</v>
      </c>
      <c r="H399" s="43"/>
      <c r="I399" s="64">
        <f>K399</f>
        <v>904.5</v>
      </c>
      <c r="J399" s="43"/>
      <c r="K399" s="64">
        <v>904.5</v>
      </c>
      <c r="L399" s="8"/>
    </row>
    <row r="400" spans="1:12" ht="45.75" thickBot="1">
      <c r="A400" s="25" t="s">
        <v>85</v>
      </c>
      <c r="B400" s="4" t="s">
        <v>162</v>
      </c>
      <c r="C400" s="67" t="s">
        <v>537</v>
      </c>
      <c r="D400" s="95" t="s">
        <v>538</v>
      </c>
      <c r="E400" s="67" t="s">
        <v>513</v>
      </c>
      <c r="F400" s="39"/>
      <c r="G400" s="66">
        <v>9000</v>
      </c>
      <c r="H400" s="41"/>
      <c r="I400" s="66">
        <f>K400</f>
        <v>8862</v>
      </c>
      <c r="J400" s="41"/>
      <c r="K400" s="66">
        <v>8862</v>
      </c>
      <c r="L400" s="39"/>
    </row>
    <row r="401" spans="1:12" s="3" customFormat="1" ht="24">
      <c r="A401" s="31" t="s">
        <v>86</v>
      </c>
      <c r="B401" s="137" t="s">
        <v>220</v>
      </c>
      <c r="C401" s="104"/>
      <c r="D401" s="123"/>
      <c r="E401" s="123"/>
      <c r="F401" s="69"/>
      <c r="G401" s="141">
        <f>SUM(G402:G408)</f>
        <v>41000</v>
      </c>
      <c r="H401" s="126"/>
      <c r="I401" s="141">
        <f>SUM(I402:I408)</f>
        <v>23014.91</v>
      </c>
      <c r="J401" s="126"/>
      <c r="K401" s="150">
        <f>SUM(K402:K408)</f>
        <v>23014.91</v>
      </c>
      <c r="L401" s="69"/>
    </row>
    <row r="402" spans="1:12" ht="45">
      <c r="A402" s="201" t="s">
        <v>87</v>
      </c>
      <c r="B402" s="248" t="s">
        <v>162</v>
      </c>
      <c r="C402" s="117" t="s">
        <v>537</v>
      </c>
      <c r="D402" s="94" t="s">
        <v>538</v>
      </c>
      <c r="E402" s="117" t="s">
        <v>513</v>
      </c>
      <c r="F402" s="8"/>
      <c r="G402" s="192">
        <v>21000</v>
      </c>
      <c r="H402" s="43"/>
      <c r="I402" s="64">
        <f>K402</f>
        <v>10272</v>
      </c>
      <c r="J402" s="43"/>
      <c r="K402" s="64">
        <v>10272</v>
      </c>
      <c r="L402" s="8"/>
    </row>
    <row r="403" spans="1:12" ht="33.75">
      <c r="A403" s="202"/>
      <c r="B403" s="249"/>
      <c r="C403" s="117" t="s">
        <v>537</v>
      </c>
      <c r="D403" s="94" t="s">
        <v>538</v>
      </c>
      <c r="E403" s="117" t="s">
        <v>515</v>
      </c>
      <c r="F403" s="8"/>
      <c r="G403" s="193"/>
      <c r="H403" s="43"/>
      <c r="I403" s="64">
        <f>K403</f>
        <v>8400</v>
      </c>
      <c r="J403" s="43"/>
      <c r="K403" s="64">
        <v>8400</v>
      </c>
      <c r="L403" s="8"/>
    </row>
    <row r="404" spans="1:12">
      <c r="A404" s="15" t="s">
        <v>88</v>
      </c>
      <c r="B404" s="6" t="s">
        <v>139</v>
      </c>
      <c r="C404" s="117"/>
      <c r="D404" s="94" t="s">
        <v>538</v>
      </c>
      <c r="E404" s="65"/>
      <c r="F404" s="8"/>
      <c r="G404" s="64">
        <v>3000</v>
      </c>
      <c r="H404" s="43"/>
      <c r="I404" s="64"/>
      <c r="J404" s="43"/>
      <c r="K404" s="64"/>
      <c r="L404" s="8"/>
    </row>
    <row r="405" spans="1:12" ht="22.5">
      <c r="A405" s="15" t="s">
        <v>282</v>
      </c>
      <c r="B405" s="6" t="s">
        <v>41</v>
      </c>
      <c r="C405" s="117" t="s">
        <v>537</v>
      </c>
      <c r="D405" s="94" t="s">
        <v>538</v>
      </c>
      <c r="E405" s="189" t="s">
        <v>514</v>
      </c>
      <c r="F405" s="8"/>
      <c r="G405" s="64">
        <v>4000</v>
      </c>
      <c r="H405" s="43"/>
      <c r="I405" s="192">
        <f>K405+K406</f>
        <v>3022.91</v>
      </c>
      <c r="J405" s="43"/>
      <c r="K405" s="64">
        <v>1809.78</v>
      </c>
      <c r="L405" s="8"/>
    </row>
    <row r="406" spans="1:12" ht="26.25" customHeight="1">
      <c r="A406" s="15" t="s">
        <v>415</v>
      </c>
      <c r="B406" s="6" t="s">
        <v>41</v>
      </c>
      <c r="C406" s="117" t="s">
        <v>537</v>
      </c>
      <c r="D406" s="94" t="s">
        <v>538</v>
      </c>
      <c r="E406" s="195"/>
      <c r="F406" s="8"/>
      <c r="G406" s="64">
        <v>1500</v>
      </c>
      <c r="H406" s="43"/>
      <c r="I406" s="193"/>
      <c r="J406" s="43"/>
      <c r="K406" s="64">
        <v>1213.1300000000001</v>
      </c>
      <c r="L406" s="8"/>
    </row>
    <row r="407" spans="1:12" ht="45">
      <c r="A407" s="15" t="s">
        <v>416</v>
      </c>
      <c r="B407" s="6" t="s">
        <v>72</v>
      </c>
      <c r="C407" s="117" t="s">
        <v>537</v>
      </c>
      <c r="D407" s="94" t="s">
        <v>538</v>
      </c>
      <c r="E407" s="117" t="s">
        <v>475</v>
      </c>
      <c r="F407" s="8"/>
      <c r="G407" s="64">
        <v>1500</v>
      </c>
      <c r="H407" s="43"/>
      <c r="I407" s="64">
        <v>1320</v>
      </c>
      <c r="J407" s="43"/>
      <c r="K407" s="64">
        <v>1320</v>
      </c>
      <c r="L407" s="8"/>
    </row>
    <row r="408" spans="1:12" ht="24.75" thickBot="1">
      <c r="A408" s="25" t="s">
        <v>417</v>
      </c>
      <c r="B408" s="4" t="s">
        <v>45</v>
      </c>
      <c r="C408" s="101" t="s">
        <v>541</v>
      </c>
      <c r="D408" s="95" t="s">
        <v>538</v>
      </c>
      <c r="E408" s="67"/>
      <c r="F408" s="39"/>
      <c r="G408" s="66">
        <v>10000</v>
      </c>
      <c r="H408" s="41"/>
      <c r="I408" s="66"/>
      <c r="J408" s="41"/>
      <c r="K408" s="66"/>
      <c r="L408" s="39"/>
    </row>
    <row r="409" spans="1:12" s="3" customFormat="1" ht="24">
      <c r="A409" s="31" t="s">
        <v>89</v>
      </c>
      <c r="B409" s="137" t="s">
        <v>221</v>
      </c>
      <c r="C409" s="104"/>
      <c r="D409" s="123"/>
      <c r="E409" s="123"/>
      <c r="F409" s="69"/>
      <c r="G409" s="141">
        <f>SUM(G410:G412)</f>
        <v>20000</v>
      </c>
      <c r="H409" s="126"/>
      <c r="I409" s="141">
        <f>SUM(I410:I412)</f>
        <v>3600</v>
      </c>
      <c r="J409" s="126"/>
      <c r="K409" s="150">
        <f>SUM(K410:K412)</f>
        <v>3600</v>
      </c>
      <c r="L409" s="69"/>
    </row>
    <row r="410" spans="1:12" ht="33.75">
      <c r="A410" s="15" t="s">
        <v>132</v>
      </c>
      <c r="B410" s="6" t="s">
        <v>162</v>
      </c>
      <c r="C410" s="117" t="s">
        <v>537</v>
      </c>
      <c r="D410" s="94" t="s">
        <v>538</v>
      </c>
      <c r="E410" s="117" t="s">
        <v>515</v>
      </c>
      <c r="F410" s="8"/>
      <c r="G410" s="64">
        <v>5000</v>
      </c>
      <c r="H410" s="43"/>
      <c r="I410" s="64">
        <f>K410</f>
        <v>3600</v>
      </c>
      <c r="J410" s="43"/>
      <c r="K410" s="64">
        <v>3600</v>
      </c>
      <c r="L410" s="8"/>
    </row>
    <row r="411" spans="1:12">
      <c r="A411" s="15" t="s">
        <v>283</v>
      </c>
      <c r="B411" s="6" t="s">
        <v>140</v>
      </c>
      <c r="C411" s="117"/>
      <c r="D411" s="94" t="s">
        <v>538</v>
      </c>
      <c r="E411" s="65"/>
      <c r="F411" s="8"/>
      <c r="G411" s="64">
        <v>5000</v>
      </c>
      <c r="H411" s="43"/>
      <c r="I411" s="64"/>
      <c r="J411" s="43"/>
      <c r="K411" s="64"/>
      <c r="L411" s="8"/>
    </row>
    <row r="412" spans="1:12" ht="24.75" thickBot="1">
      <c r="A412" s="25" t="s">
        <v>418</v>
      </c>
      <c r="B412" s="4" t="s">
        <v>45</v>
      </c>
      <c r="C412" s="101" t="s">
        <v>541</v>
      </c>
      <c r="D412" s="95" t="s">
        <v>538</v>
      </c>
      <c r="E412" s="67"/>
      <c r="F412" s="39"/>
      <c r="G412" s="66">
        <v>10000</v>
      </c>
      <c r="H412" s="41"/>
      <c r="I412" s="66"/>
      <c r="J412" s="41"/>
      <c r="K412" s="66"/>
      <c r="L412" s="39"/>
    </row>
    <row r="413" spans="1:12" s="3" customFormat="1" ht="48">
      <c r="A413" s="35" t="s">
        <v>90</v>
      </c>
      <c r="B413" s="139" t="s">
        <v>222</v>
      </c>
      <c r="C413" s="106"/>
      <c r="D413" s="37"/>
      <c r="E413" s="37"/>
      <c r="F413" s="36"/>
      <c r="G413" s="68">
        <f>SUM(G414)</f>
        <v>10000</v>
      </c>
      <c r="H413" s="38"/>
      <c r="I413" s="68">
        <f>SUM(I414)</f>
        <v>0</v>
      </c>
      <c r="J413" s="38"/>
      <c r="K413" s="68">
        <f>SUM(K414)</f>
        <v>0</v>
      </c>
      <c r="L413" s="36"/>
    </row>
    <row r="414" spans="1:12" ht="13.5" thickBot="1">
      <c r="A414" s="25" t="s">
        <v>91</v>
      </c>
      <c r="B414" s="4" t="s">
        <v>37</v>
      </c>
      <c r="C414" s="105"/>
      <c r="D414" s="95" t="s">
        <v>540</v>
      </c>
      <c r="E414" s="40"/>
      <c r="F414" s="39"/>
      <c r="G414" s="66">
        <v>10000</v>
      </c>
      <c r="H414" s="41"/>
      <c r="I414" s="66"/>
      <c r="J414" s="41"/>
      <c r="K414" s="66"/>
      <c r="L414" s="39"/>
    </row>
    <row r="415" spans="1:12" s="3" customFormat="1" ht="24">
      <c r="A415" s="47">
        <v>28</v>
      </c>
      <c r="B415" s="137" t="s">
        <v>223</v>
      </c>
      <c r="C415" s="104"/>
      <c r="D415" s="123"/>
      <c r="E415" s="123"/>
      <c r="F415" s="69"/>
      <c r="G415" s="141">
        <f>SUM(G416:G422)</f>
        <v>62000</v>
      </c>
      <c r="H415" s="126"/>
      <c r="I415" s="141">
        <f>SUM(I416:I422)</f>
        <v>36805.29</v>
      </c>
      <c r="J415" s="126"/>
      <c r="K415" s="150">
        <f>SUM(K416:K422)</f>
        <v>36805.29</v>
      </c>
      <c r="L415" s="69"/>
    </row>
    <row r="416" spans="1:12" ht="33.75">
      <c r="A416" s="15" t="s">
        <v>93</v>
      </c>
      <c r="B416" s="6" t="s">
        <v>162</v>
      </c>
      <c r="C416" s="117" t="s">
        <v>537</v>
      </c>
      <c r="D416" s="94" t="s">
        <v>538</v>
      </c>
      <c r="E416" s="117" t="s">
        <v>516</v>
      </c>
      <c r="F416" s="8"/>
      <c r="G416" s="64">
        <v>30000</v>
      </c>
      <c r="H416" s="43"/>
      <c r="I416" s="64">
        <v>30000</v>
      </c>
      <c r="J416" s="43"/>
      <c r="K416" s="64">
        <v>30000</v>
      </c>
      <c r="L416" s="8"/>
    </row>
    <row r="417" spans="1:12">
      <c r="A417" s="15" t="s">
        <v>94</v>
      </c>
      <c r="B417" s="6" t="s">
        <v>139</v>
      </c>
      <c r="C417" s="117"/>
      <c r="D417" s="94" t="s">
        <v>538</v>
      </c>
      <c r="E417" s="65"/>
      <c r="F417" s="8"/>
      <c r="G417" s="64">
        <v>3000</v>
      </c>
      <c r="H417" s="43"/>
      <c r="I417" s="64"/>
      <c r="J417" s="43"/>
      <c r="K417" s="64"/>
      <c r="L417" s="8"/>
    </row>
    <row r="418" spans="1:12">
      <c r="A418" s="15" t="s">
        <v>95</v>
      </c>
      <c r="B418" s="6" t="s">
        <v>41</v>
      </c>
      <c r="C418" s="189" t="s">
        <v>537</v>
      </c>
      <c r="D418" s="94" t="s">
        <v>538</v>
      </c>
      <c r="E418" s="189" t="s">
        <v>514</v>
      </c>
      <c r="F418" s="8"/>
      <c r="G418" s="64">
        <v>7500</v>
      </c>
      <c r="H418" s="43"/>
      <c r="I418" s="192">
        <f>K418+K419+K420</f>
        <v>5485.29</v>
      </c>
      <c r="J418" s="43"/>
      <c r="K418" s="64">
        <v>2197.59</v>
      </c>
      <c r="L418" s="8"/>
    </row>
    <row r="419" spans="1:12">
      <c r="A419" s="15" t="s">
        <v>419</v>
      </c>
      <c r="B419" s="6" t="s">
        <v>41</v>
      </c>
      <c r="C419" s="190"/>
      <c r="D419" s="94" t="s">
        <v>538</v>
      </c>
      <c r="E419" s="194"/>
      <c r="F419" s="8"/>
      <c r="G419" s="64">
        <v>2000</v>
      </c>
      <c r="H419" s="43"/>
      <c r="I419" s="196"/>
      <c r="J419" s="43"/>
      <c r="K419" s="64">
        <v>830.56</v>
      </c>
      <c r="L419" s="8"/>
    </row>
    <row r="420" spans="1:12">
      <c r="A420" s="15" t="s">
        <v>420</v>
      </c>
      <c r="B420" s="6" t="s">
        <v>41</v>
      </c>
      <c r="C420" s="191"/>
      <c r="D420" s="94" t="s">
        <v>538</v>
      </c>
      <c r="E420" s="195"/>
      <c r="F420" s="8"/>
      <c r="G420" s="64">
        <v>8000</v>
      </c>
      <c r="H420" s="43"/>
      <c r="I420" s="193"/>
      <c r="J420" s="43"/>
      <c r="K420" s="64">
        <v>2457.14</v>
      </c>
      <c r="L420" s="8"/>
    </row>
    <row r="421" spans="1:12" ht="45">
      <c r="A421" s="15" t="s">
        <v>421</v>
      </c>
      <c r="B421" s="6" t="s">
        <v>72</v>
      </c>
      <c r="C421" s="117" t="s">
        <v>537</v>
      </c>
      <c r="D421" s="94" t="s">
        <v>538</v>
      </c>
      <c r="E421" s="117" t="s">
        <v>475</v>
      </c>
      <c r="F421" s="8"/>
      <c r="G421" s="64">
        <v>1500</v>
      </c>
      <c r="H421" s="43"/>
      <c r="I421" s="64">
        <v>1320</v>
      </c>
      <c r="J421" s="43"/>
      <c r="K421" s="64">
        <v>1320</v>
      </c>
      <c r="L421" s="8"/>
    </row>
    <row r="422" spans="1:12" ht="24.75" thickBot="1">
      <c r="A422" s="25" t="s">
        <v>422</v>
      </c>
      <c r="B422" s="4" t="s">
        <v>45</v>
      </c>
      <c r="C422" s="101" t="s">
        <v>541</v>
      </c>
      <c r="D422" s="95" t="s">
        <v>538</v>
      </c>
      <c r="E422" s="67"/>
      <c r="F422" s="39"/>
      <c r="G422" s="66">
        <v>10000</v>
      </c>
      <c r="H422" s="41"/>
      <c r="I422" s="66"/>
      <c r="J422" s="41"/>
      <c r="K422" s="66"/>
      <c r="L422" s="39"/>
    </row>
    <row r="423" spans="1:12" s="3" customFormat="1" ht="24">
      <c r="A423" s="48">
        <v>29</v>
      </c>
      <c r="B423" s="139" t="s">
        <v>224</v>
      </c>
      <c r="C423" s="106"/>
      <c r="D423" s="37"/>
      <c r="E423" s="37"/>
      <c r="F423" s="36"/>
      <c r="G423" s="68">
        <f>SUM(G424)</f>
        <v>15000</v>
      </c>
      <c r="H423" s="38"/>
      <c r="I423" s="68">
        <f>SUM(I424)</f>
        <v>0</v>
      </c>
      <c r="J423" s="38"/>
      <c r="K423" s="68">
        <f>SUM(K424)</f>
        <v>0</v>
      </c>
      <c r="L423" s="36"/>
    </row>
    <row r="424" spans="1:12" ht="13.5" thickBot="1">
      <c r="A424" s="25" t="s">
        <v>97</v>
      </c>
      <c r="B424" s="4" t="s">
        <v>37</v>
      </c>
      <c r="C424" s="105"/>
      <c r="D424" s="95" t="s">
        <v>540</v>
      </c>
      <c r="E424" s="40"/>
      <c r="F424" s="39"/>
      <c r="G424" s="66">
        <v>15000</v>
      </c>
      <c r="H424" s="41"/>
      <c r="I424" s="66"/>
      <c r="J424" s="41"/>
      <c r="K424" s="66"/>
      <c r="L424" s="39"/>
    </row>
    <row r="425" spans="1:12" s="3" customFormat="1" ht="24">
      <c r="A425" s="47">
        <v>30</v>
      </c>
      <c r="B425" s="137" t="s">
        <v>225</v>
      </c>
      <c r="C425" s="104"/>
      <c r="D425" s="123"/>
      <c r="E425" s="123"/>
      <c r="F425" s="69"/>
      <c r="G425" s="141">
        <f>SUM(G426)</f>
        <v>35000</v>
      </c>
      <c r="H425" s="126"/>
      <c r="I425" s="141">
        <f>SUM(I426)</f>
        <v>0</v>
      </c>
      <c r="J425" s="126"/>
      <c r="K425" s="150">
        <f>SUM(K426)</f>
        <v>0</v>
      </c>
      <c r="L425" s="69"/>
    </row>
    <row r="426" spans="1:12" ht="23.25" thickBot="1">
      <c r="A426" s="25" t="s">
        <v>101</v>
      </c>
      <c r="B426" s="4" t="s">
        <v>423</v>
      </c>
      <c r="C426" s="67" t="s">
        <v>537</v>
      </c>
      <c r="D426" s="40" t="s">
        <v>552</v>
      </c>
      <c r="E426" s="40"/>
      <c r="F426" s="39"/>
      <c r="G426" s="66">
        <v>35000</v>
      </c>
      <c r="H426" s="41"/>
      <c r="I426" s="66"/>
      <c r="J426" s="41"/>
      <c r="K426" s="66"/>
      <c r="L426" s="39"/>
    </row>
    <row r="427" spans="1:12" s="3" customFormat="1" ht="24">
      <c r="A427" s="48">
        <v>31</v>
      </c>
      <c r="B427" s="139" t="s">
        <v>226</v>
      </c>
      <c r="C427" s="106"/>
      <c r="D427" s="37"/>
      <c r="E427" s="37"/>
      <c r="F427" s="36"/>
      <c r="G427" s="68">
        <f>SUM(G428)</f>
        <v>120</v>
      </c>
      <c r="H427" s="38"/>
      <c r="I427" s="68">
        <f>SUM(I428)</f>
        <v>42.96</v>
      </c>
      <c r="J427" s="38"/>
      <c r="K427" s="68">
        <f>SUM(K428)</f>
        <v>42.96</v>
      </c>
      <c r="L427" s="36"/>
    </row>
    <row r="428" spans="1:12" ht="34.5" thickBot="1">
      <c r="A428" s="25" t="s">
        <v>290</v>
      </c>
      <c r="B428" s="4" t="s">
        <v>41</v>
      </c>
      <c r="C428" s="67" t="s">
        <v>537</v>
      </c>
      <c r="D428" s="95" t="s">
        <v>538</v>
      </c>
      <c r="E428" s="67" t="s">
        <v>514</v>
      </c>
      <c r="F428" s="39"/>
      <c r="G428" s="66">
        <v>120</v>
      </c>
      <c r="H428" s="41"/>
      <c r="I428" s="66">
        <f>K428</f>
        <v>42.96</v>
      </c>
      <c r="J428" s="41"/>
      <c r="K428" s="66">
        <v>42.96</v>
      </c>
      <c r="L428" s="39"/>
    </row>
    <row r="429" spans="1:12" s="3" customFormat="1" ht="24">
      <c r="A429" s="34" t="s">
        <v>424</v>
      </c>
      <c r="B429" s="137" t="s">
        <v>227</v>
      </c>
      <c r="C429" s="104"/>
      <c r="D429" s="123"/>
      <c r="E429" s="123"/>
      <c r="F429" s="69"/>
      <c r="G429" s="141">
        <f>SUM(G430:G431)</f>
        <v>21350</v>
      </c>
      <c r="H429" s="126"/>
      <c r="I429" s="141">
        <f>SUM(I430:I431)</f>
        <v>10174.52</v>
      </c>
      <c r="J429" s="126"/>
      <c r="K429" s="150">
        <f>SUM(K430:K431)</f>
        <v>10174.52</v>
      </c>
      <c r="L429" s="69"/>
    </row>
    <row r="430" spans="1:12" ht="33.75">
      <c r="A430" s="15" t="s">
        <v>107</v>
      </c>
      <c r="B430" s="6" t="s">
        <v>41</v>
      </c>
      <c r="C430" s="117" t="s">
        <v>537</v>
      </c>
      <c r="D430" s="94" t="s">
        <v>538</v>
      </c>
      <c r="E430" s="117" t="s">
        <v>514</v>
      </c>
      <c r="F430" s="8"/>
      <c r="G430" s="64">
        <v>12350</v>
      </c>
      <c r="H430" s="43"/>
      <c r="I430" s="64">
        <f>K430</f>
        <v>1174.52</v>
      </c>
      <c r="J430" s="43"/>
      <c r="K430" s="64">
        <v>1174.52</v>
      </c>
      <c r="L430" s="8"/>
    </row>
    <row r="431" spans="1:12" ht="34.5" thickBot="1">
      <c r="A431" s="25" t="s">
        <v>295</v>
      </c>
      <c r="B431" s="4" t="s">
        <v>162</v>
      </c>
      <c r="C431" s="67" t="s">
        <v>537</v>
      </c>
      <c r="D431" s="94" t="s">
        <v>538</v>
      </c>
      <c r="E431" s="67" t="s">
        <v>516</v>
      </c>
      <c r="F431" s="39"/>
      <c r="G431" s="66">
        <v>9000</v>
      </c>
      <c r="H431" s="41"/>
      <c r="I431" s="66">
        <v>9000</v>
      </c>
      <c r="J431" s="41"/>
      <c r="K431" s="66">
        <v>9000</v>
      </c>
      <c r="L431" s="39"/>
    </row>
    <row r="432" spans="1:12" s="3" customFormat="1">
      <c r="A432" s="35" t="s">
        <v>425</v>
      </c>
      <c r="B432" s="139" t="s">
        <v>228</v>
      </c>
      <c r="C432" s="106"/>
      <c r="D432" s="37"/>
      <c r="E432" s="37"/>
      <c r="F432" s="36"/>
      <c r="G432" s="68">
        <f>SUM(G433)</f>
        <v>73160</v>
      </c>
      <c r="H432" s="38"/>
      <c r="I432" s="68">
        <f>SUM(I433)</f>
        <v>67917.820000000007</v>
      </c>
      <c r="J432" s="38"/>
      <c r="K432" s="68">
        <f>SUM(K433)</f>
        <v>67917.820000000007</v>
      </c>
      <c r="L432" s="36"/>
    </row>
    <row r="433" spans="1:14" ht="79.5" thickBot="1">
      <c r="A433" s="25" t="s">
        <v>108</v>
      </c>
      <c r="B433" s="4" t="s">
        <v>41</v>
      </c>
      <c r="C433" s="67" t="s">
        <v>537</v>
      </c>
      <c r="D433" s="95" t="s">
        <v>538</v>
      </c>
      <c r="E433" s="67" t="s">
        <v>595</v>
      </c>
      <c r="F433" s="39"/>
      <c r="G433" s="66">
        <v>73160</v>
      </c>
      <c r="H433" s="41"/>
      <c r="I433" s="66">
        <f>K433</f>
        <v>67917.820000000007</v>
      </c>
      <c r="J433" s="41"/>
      <c r="K433" s="66">
        <f>157.52+67760.3</f>
        <v>67917.820000000007</v>
      </c>
      <c r="L433" s="39"/>
      <c r="M433" s="91"/>
    </row>
    <row r="434" spans="1:14" s="3" customFormat="1" ht="67.5">
      <c r="A434" s="34" t="s">
        <v>203</v>
      </c>
      <c r="B434" s="137" t="s">
        <v>229</v>
      </c>
      <c r="C434" s="112" t="s">
        <v>537</v>
      </c>
      <c r="D434" s="118" t="s">
        <v>540</v>
      </c>
      <c r="E434" s="117" t="s">
        <v>598</v>
      </c>
      <c r="F434" s="69"/>
      <c r="G434" s="141">
        <v>75000</v>
      </c>
      <c r="H434" s="126"/>
      <c r="I434" s="141">
        <f>K434</f>
        <v>56900</v>
      </c>
      <c r="J434" s="126"/>
      <c r="K434" s="150">
        <f>40000+16900</f>
        <v>56900</v>
      </c>
      <c r="L434" s="69"/>
    </row>
    <row r="435" spans="1:14" s="3" customFormat="1" ht="24">
      <c r="A435" s="20" t="s">
        <v>110</v>
      </c>
      <c r="B435" s="138" t="s">
        <v>230</v>
      </c>
      <c r="C435" s="60"/>
      <c r="D435" s="118" t="s">
        <v>540</v>
      </c>
      <c r="E435" s="82"/>
      <c r="F435" s="81"/>
      <c r="G435" s="83">
        <v>15000</v>
      </c>
      <c r="H435" s="84"/>
      <c r="I435" s="83">
        <v>0</v>
      </c>
      <c r="J435" s="84"/>
      <c r="K435" s="83">
        <v>0</v>
      </c>
      <c r="L435" s="81"/>
    </row>
    <row r="436" spans="1:14" s="3" customFormat="1" ht="24">
      <c r="A436" s="20" t="s">
        <v>112</v>
      </c>
      <c r="B436" s="138" t="s">
        <v>231</v>
      </c>
      <c r="C436" s="60"/>
      <c r="D436" s="103"/>
      <c r="E436" s="82"/>
      <c r="F436" s="81"/>
      <c r="G436" s="83">
        <f>SUM(G437)</f>
        <v>30000</v>
      </c>
      <c r="H436" s="84"/>
      <c r="I436" s="83">
        <v>0</v>
      </c>
      <c r="J436" s="84"/>
      <c r="K436" s="83">
        <f>SUM(K437)</f>
        <v>30000</v>
      </c>
      <c r="L436" s="81"/>
    </row>
    <row r="437" spans="1:14" ht="34.5" thickBot="1">
      <c r="A437" s="25" t="s">
        <v>113</v>
      </c>
      <c r="B437" s="4" t="s">
        <v>423</v>
      </c>
      <c r="C437" s="67" t="s">
        <v>537</v>
      </c>
      <c r="D437" s="95" t="s">
        <v>546</v>
      </c>
      <c r="E437" s="67" t="s">
        <v>517</v>
      </c>
      <c r="F437" s="39"/>
      <c r="G437" s="66">
        <v>30000</v>
      </c>
      <c r="H437" s="41"/>
      <c r="I437" s="133">
        <v>30000</v>
      </c>
      <c r="J437" s="41"/>
      <c r="K437" s="66">
        <v>30000</v>
      </c>
      <c r="L437" s="39"/>
    </row>
    <row r="438" spans="1:14" ht="78.75">
      <c r="A438" s="34" t="s">
        <v>114</v>
      </c>
      <c r="B438" s="137" t="s">
        <v>426</v>
      </c>
      <c r="C438" s="108" t="s">
        <v>556</v>
      </c>
      <c r="D438" s="118" t="s">
        <v>555</v>
      </c>
      <c r="E438" s="112" t="s">
        <v>597</v>
      </c>
      <c r="F438" s="72"/>
      <c r="G438" s="141">
        <v>6259000</v>
      </c>
      <c r="H438" s="119"/>
      <c r="I438" s="141">
        <f>4809000+347250+346950+346100+375200</f>
        <v>6224500</v>
      </c>
      <c r="J438" s="119"/>
      <c r="K438" s="150">
        <f>I438</f>
        <v>6224500</v>
      </c>
      <c r="L438" s="90" t="s">
        <v>518</v>
      </c>
    </row>
    <row r="439" spans="1:14">
      <c r="A439" s="34"/>
      <c r="B439" s="137"/>
      <c r="C439" s="107"/>
      <c r="D439" s="110"/>
      <c r="E439" s="112"/>
      <c r="F439" s="72"/>
      <c r="G439" s="135"/>
      <c r="H439" s="119"/>
      <c r="I439" s="135"/>
      <c r="J439" s="119"/>
      <c r="K439" s="149"/>
      <c r="L439" s="90"/>
    </row>
    <row r="440" spans="1:14">
      <c r="A440" s="20" t="s">
        <v>117</v>
      </c>
      <c r="B440" s="138" t="s">
        <v>427</v>
      </c>
      <c r="C440" s="57"/>
      <c r="D440" s="65"/>
      <c r="E440" s="65"/>
      <c r="F440" s="8"/>
      <c r="G440" s="64"/>
      <c r="H440" s="43"/>
      <c r="I440" s="64"/>
      <c r="J440" s="43"/>
      <c r="K440" s="83"/>
      <c r="L440" s="8"/>
    </row>
    <row r="441" spans="1:14" ht="90">
      <c r="A441" s="20" t="s">
        <v>302</v>
      </c>
      <c r="B441" s="138" t="s">
        <v>442</v>
      </c>
      <c r="C441" s="112" t="s">
        <v>537</v>
      </c>
      <c r="D441" s="94" t="s">
        <v>543</v>
      </c>
      <c r="E441" s="117" t="s">
        <v>519</v>
      </c>
      <c r="F441" s="8"/>
      <c r="G441" s="83">
        <v>120000</v>
      </c>
      <c r="H441" s="43"/>
      <c r="I441" s="83">
        <v>120000</v>
      </c>
      <c r="J441" s="43"/>
      <c r="K441" s="83">
        <v>120000</v>
      </c>
      <c r="L441" s="8"/>
    </row>
    <row r="442" spans="1:14" ht="67.5">
      <c r="A442" s="20" t="s">
        <v>120</v>
      </c>
      <c r="B442" s="9" t="s">
        <v>438</v>
      </c>
      <c r="C442" s="117" t="s">
        <v>537</v>
      </c>
      <c r="D442" s="94" t="s">
        <v>557</v>
      </c>
      <c r="E442" s="117" t="s">
        <v>558</v>
      </c>
      <c r="F442" s="8"/>
      <c r="G442" s="83">
        <v>1978950</v>
      </c>
      <c r="H442" s="43"/>
      <c r="I442" s="83">
        <f>K442</f>
        <v>1054359.9099999999</v>
      </c>
      <c r="J442" s="43"/>
      <c r="K442" s="83">
        <f>678349.74+376010.17</f>
        <v>1054359.9099999999</v>
      </c>
      <c r="L442" s="8"/>
      <c r="M442" s="91"/>
    </row>
    <row r="443" spans="1:14" s="3" customFormat="1">
      <c r="A443" s="176"/>
      <c r="B443" s="169" t="s">
        <v>21</v>
      </c>
      <c r="C443" s="177"/>
      <c r="D443" s="178"/>
      <c r="E443" s="178"/>
      <c r="F443" s="179"/>
      <c r="G443" s="174">
        <f>G315+G322+G324+G331+G334+G337+G345+G348+G350+G353+G355+G360+G363+G365+G368+G370+G373+G380+G383+G385+G388+G392+G396+G398+G401+G409+G413+G415+G423+G425+G427+G429+G432+G434+G435+G436+G438+G441+G442</f>
        <v>9585880</v>
      </c>
      <c r="H443" s="180"/>
      <c r="I443" s="174">
        <f>I315+I322+I324+I331+I334+I337+I345+I348+I350+I353+I355+I360+I363+I365+I368+I370+I373+I380+I383+I385+I388+I392+I396+I398+I401+I409+I413+I415+I423+I425+I427+I429+I432+I434+I435+I436+I437+I438+I441+I442</f>
        <v>8086451.5199999996</v>
      </c>
      <c r="J443" s="180"/>
      <c r="K443" s="187">
        <v>8086451.5199999996</v>
      </c>
      <c r="L443" s="179"/>
      <c r="M443" s="183">
        <v>840010060</v>
      </c>
      <c r="N443" s="186">
        <v>8086451.5199999996</v>
      </c>
    </row>
    <row r="444" spans="1:14" ht="102">
      <c r="A444" s="8"/>
      <c r="B444" s="63" t="s">
        <v>429</v>
      </c>
      <c r="C444" s="57"/>
      <c r="D444" s="65"/>
      <c r="E444" s="65"/>
      <c r="F444" s="8"/>
      <c r="G444" s="64"/>
      <c r="H444" s="43"/>
      <c r="I444" s="64"/>
      <c r="J444" s="43"/>
      <c r="K444" s="64"/>
      <c r="L444" s="8"/>
    </row>
    <row r="445" spans="1:14" ht="33.75">
      <c r="A445" s="15" t="s">
        <v>372</v>
      </c>
      <c r="B445" s="138" t="s">
        <v>430</v>
      </c>
      <c r="C445" s="93" t="s">
        <v>543</v>
      </c>
      <c r="D445" s="94" t="s">
        <v>538</v>
      </c>
      <c r="E445" s="117" t="s">
        <v>520</v>
      </c>
      <c r="F445" s="8"/>
      <c r="G445" s="83">
        <v>1500000</v>
      </c>
      <c r="H445" s="43"/>
      <c r="I445" s="83">
        <f>K445</f>
        <v>1500000</v>
      </c>
      <c r="J445" s="43"/>
      <c r="K445" s="64">
        <v>1500000</v>
      </c>
      <c r="L445" s="8"/>
    </row>
    <row r="446" spans="1:14">
      <c r="A446" s="22" t="s">
        <v>120</v>
      </c>
      <c r="B446" s="138"/>
      <c r="C446" s="57"/>
      <c r="D446" s="65"/>
      <c r="E446" s="65"/>
      <c r="F446" s="8"/>
      <c r="G446" s="64"/>
      <c r="H446" s="43"/>
      <c r="I446" s="64"/>
      <c r="J446" s="43"/>
      <c r="K446" s="64"/>
      <c r="L446" s="8"/>
    </row>
    <row r="447" spans="1:14" s="3" customFormat="1">
      <c r="A447" s="109" t="s">
        <v>124</v>
      </c>
      <c r="B447" s="138" t="s">
        <v>232</v>
      </c>
      <c r="C447" s="63"/>
      <c r="D447" s="82"/>
      <c r="E447" s="82"/>
      <c r="F447" s="83">
        <f>F228+F252+F307+F308+F311+F443+F445</f>
        <v>3470000</v>
      </c>
      <c r="G447" s="83">
        <f>G228+G252+G307+G308+G311+G443+G445</f>
        <v>50893353.829999998</v>
      </c>
      <c r="H447" s="83">
        <f>H228+H252+H307+H308+H311+H443+H445</f>
        <v>3470000</v>
      </c>
      <c r="I447" s="83">
        <f>I228+I252+I307+I443+I445</f>
        <v>42251215</v>
      </c>
      <c r="J447" s="83">
        <f>J228+J252+J307+J308+J311+J443+J445</f>
        <v>3470000</v>
      </c>
      <c r="K447" s="83">
        <f>K228+K252+K307+K308+K443+K445</f>
        <v>37770281.120000005</v>
      </c>
      <c r="L447" s="81"/>
      <c r="M447" s="132"/>
    </row>
    <row r="448" spans="1:14">
      <c r="K448" s="49"/>
    </row>
    <row r="449" spans="11:11">
      <c r="K449" s="49"/>
    </row>
    <row r="450" spans="11:11">
      <c r="K450" s="49"/>
    </row>
    <row r="451" spans="11:11">
      <c r="K451" s="49"/>
    </row>
    <row r="452" spans="11:11">
      <c r="K452" s="49"/>
    </row>
    <row r="453" spans="11:11">
      <c r="K453" s="49"/>
    </row>
  </sheetData>
  <autoFilter ref="A15:N447"/>
  <mergeCells count="81">
    <mergeCell ref="J1:L1"/>
    <mergeCell ref="J2:L2"/>
    <mergeCell ref="B402:B403"/>
    <mergeCell ref="A402:A403"/>
    <mergeCell ref="B293:B297"/>
    <mergeCell ref="A293:A297"/>
    <mergeCell ref="D280:D281"/>
    <mergeCell ref="C280:C281"/>
    <mergeCell ref="A285:A291"/>
    <mergeCell ref="B285:B291"/>
    <mergeCell ref="G286:G291"/>
    <mergeCell ref="A268:A274"/>
    <mergeCell ref="G264:G267"/>
    <mergeCell ref="A259:A261"/>
    <mergeCell ref="B259:B261"/>
    <mergeCell ref="A263:A267"/>
    <mergeCell ref="B263:B267"/>
    <mergeCell ref="J26:J27"/>
    <mergeCell ref="K26:K27"/>
    <mergeCell ref="L26:L27"/>
    <mergeCell ref="I54:I55"/>
    <mergeCell ref="G260:G261"/>
    <mergeCell ref="G58:G59"/>
    <mergeCell ref="H26:H27"/>
    <mergeCell ref="I26:I27"/>
    <mergeCell ref="C26:C27"/>
    <mergeCell ref="D26:D27"/>
    <mergeCell ref="E26:E27"/>
    <mergeCell ref="F26:F27"/>
    <mergeCell ref="G26:G27"/>
    <mergeCell ref="F13:K13"/>
    <mergeCell ref="L13:L15"/>
    <mergeCell ref="J14:K1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3:L3"/>
    <mergeCell ref="A4:L4"/>
    <mergeCell ref="A5:L5"/>
    <mergeCell ref="A10:L10"/>
    <mergeCell ref="A26:A27"/>
    <mergeCell ref="B26:B27"/>
    <mergeCell ref="A23:A24"/>
    <mergeCell ref="B23:B24"/>
    <mergeCell ref="F14:G14"/>
    <mergeCell ref="H14:I14"/>
    <mergeCell ref="A13:A15"/>
    <mergeCell ref="B13:B15"/>
    <mergeCell ref="C14:C15"/>
    <mergeCell ref="D14:D15"/>
    <mergeCell ref="E14:E15"/>
    <mergeCell ref="C13:E13"/>
    <mergeCell ref="I280:I281"/>
    <mergeCell ref="E280:E281"/>
    <mergeCell ref="A235:A240"/>
    <mergeCell ref="A246:A250"/>
    <mergeCell ref="A44:A47"/>
    <mergeCell ref="A179:A183"/>
    <mergeCell ref="B58:B59"/>
    <mergeCell ref="A58:A59"/>
    <mergeCell ref="A121:A122"/>
    <mergeCell ref="B121:B122"/>
    <mergeCell ref="D58:D59"/>
    <mergeCell ref="C58:C59"/>
    <mergeCell ref="G121:G122"/>
    <mergeCell ref="C54:C55"/>
    <mergeCell ref="D54:D55"/>
    <mergeCell ref="B268:B274"/>
    <mergeCell ref="C418:C420"/>
    <mergeCell ref="I405:I406"/>
    <mergeCell ref="E418:E420"/>
    <mergeCell ref="I418:I420"/>
    <mergeCell ref="G402:G403"/>
    <mergeCell ref="E405:E406"/>
  </mergeCells>
  <phoneticPr fontId="0" type="noConversion"/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800845</dc:creator>
  <dc:description>POI HSSF rep:2.33.0.126</dc:description>
  <cp:lastModifiedBy>Vera</cp:lastModifiedBy>
  <cp:lastPrinted>2017-11-28T14:13:31Z</cp:lastPrinted>
  <dcterms:created xsi:type="dcterms:W3CDTF">2014-10-09T07:02:09Z</dcterms:created>
  <dcterms:modified xsi:type="dcterms:W3CDTF">2018-01-12T13:17:27Z</dcterms:modified>
</cp:coreProperties>
</file>